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828" tabRatio="353" activeTab="1"/>
  </bookViews>
  <sheets>
    <sheet name="Instructions" sheetId="1" r:id="rId1"/>
    <sheet name="Imperial" sheetId="2" r:id="rId2"/>
    <sheet name="Metric" sheetId="3" r:id="rId3"/>
    <sheet name="Metric (2)" sheetId="4" r:id="rId4"/>
  </sheets>
  <definedNames>
    <definedName name="CycloneOrientation" localSheetId="0">'Instructions'!$A$80</definedName>
    <definedName name="HTML_CodePage" hidden="1">1252</definedName>
    <definedName name="HTML_Control" localSheetId="2" hidden="1">{"'Sheet1'!$A$1:$S$73"}</definedName>
    <definedName name="HTML_Control" localSheetId="3" hidden="1">{"'Sheet1'!$A$1:$S$73"}</definedName>
    <definedName name="HTML_Control" hidden="1">{"'Sheet1'!$A$1:$S$73"}</definedName>
    <definedName name="HTML_Description" hidden="1">""</definedName>
    <definedName name="HTML_Email" hidden="1">""</definedName>
    <definedName name="HTML_Header" hidden="1">""</definedName>
    <definedName name="HTML_LastUpdate" hidden="1">"6/16/02"</definedName>
    <definedName name="HTML_LineAfter" hidden="1">FALSE</definedName>
    <definedName name="HTML_LineBefore" hidden="1">FALSE</definedName>
    <definedName name="HTML_Name" hidden="1">"Bill"</definedName>
    <definedName name="HTML_OBDlg2" hidden="1">TRUE</definedName>
    <definedName name="HTML_OBDlg4" hidden="1">TRUE</definedName>
    <definedName name="HTML_OS" hidden="1">0</definedName>
    <definedName name="HTML_PathFile" hidden="1">"C:\Personal\Spyderwebb\Woodworking\CycloneSizing.htm"</definedName>
    <definedName name="HTML_Title" hidden="1">"Cyclone Sizing"</definedName>
    <definedName name="_xlnm.Print_Area" localSheetId="1">'Imperial'!$B$2:$P$154</definedName>
    <definedName name="_xlnm.Print_Area" localSheetId="2">'Metric'!$B$2:$P$154</definedName>
    <definedName name="_xlnm.Print_Area" localSheetId="3">'Metric (2)'!$B$2:$P$154</definedName>
  </definedNames>
  <calcPr fullCalcOnLoad="1"/>
</workbook>
</file>

<file path=xl/comments1.xml><?xml version="1.0" encoding="utf-8"?>
<comments xmlns="http://schemas.openxmlformats.org/spreadsheetml/2006/main">
  <authors>
    <author>Regina</author>
  </authors>
  <commentList>
    <comment ref="B13" authorId="0">
      <text>
        <r>
          <rPr>
            <b/>
            <sz val="8"/>
            <rFont val="Tahoma"/>
            <family val="2"/>
          </rPr>
          <t>Ducting Size guidelines:</t>
        </r>
        <r>
          <rPr>
            <sz val="8"/>
            <rFont val="Tahoma"/>
            <family val="2"/>
          </rPr>
          <t xml:space="preserve">
To achieve the 800 CFM we need for good dust collection, we MUST have at least </t>
        </r>
        <r>
          <rPr>
            <b/>
            <sz val="8"/>
            <rFont val="Tahoma"/>
            <family val="2"/>
          </rPr>
          <t>6"</t>
        </r>
        <r>
          <rPr>
            <sz val="8"/>
            <rFont val="Tahoma"/>
            <family val="2"/>
          </rPr>
          <t xml:space="preserve"> port connections and ducting inside our shop.
With vaccum cleaner cyclones, a general rule is to multiply the inlet size by 3 for the cyclone diameter </t>
        </r>
      </text>
    </comment>
    <comment ref="B17" authorId="0">
      <text>
        <r>
          <rPr>
            <b/>
            <sz val="8"/>
            <rFont val="Tahoma"/>
            <family val="2"/>
          </rPr>
          <t>Impeller Type:</t>
        </r>
        <r>
          <rPr>
            <sz val="8"/>
            <rFont val="Tahoma"/>
            <family val="2"/>
          </rPr>
          <t xml:space="preserve">
Airfoil impellers are much more efficient than Material Handling impellers, therefore reducing the need of Horse Power to achieve a desired flow (CFM). However, an airfoil impeller is </t>
        </r>
        <r>
          <rPr>
            <b/>
            <sz val="8"/>
            <rFont val="Tahoma"/>
            <family val="2"/>
          </rPr>
          <t>NOT</t>
        </r>
        <r>
          <rPr>
            <sz val="8"/>
            <rFont val="Tahoma"/>
            <family val="2"/>
          </rPr>
          <t xml:space="preserve"> appropriate for dust collection systems that have a </t>
        </r>
        <r>
          <rPr>
            <u val="single"/>
            <sz val="8"/>
            <rFont val="Tahoma"/>
            <family val="2"/>
          </rPr>
          <t>high static pressure</t>
        </r>
        <r>
          <rPr>
            <sz val="8"/>
            <rFont val="Tahoma"/>
            <family val="2"/>
          </rPr>
          <t xml:space="preserve">, </t>
        </r>
        <r>
          <rPr>
            <u val="single"/>
            <sz val="8"/>
            <rFont val="Tahoma"/>
            <family val="2"/>
          </rPr>
          <t>ducting smaller than 6"</t>
        </r>
        <r>
          <rPr>
            <sz val="8"/>
            <rFont val="Tahoma"/>
            <family val="2"/>
          </rPr>
          <t xml:space="preserve">, or where </t>
        </r>
        <r>
          <rPr>
            <u val="single"/>
            <sz val="8"/>
            <rFont val="Tahoma"/>
            <family val="2"/>
          </rPr>
          <t>at least one blast gate is not always open</t>
        </r>
        <r>
          <rPr>
            <sz val="8"/>
            <rFont val="Tahoma"/>
            <family val="2"/>
          </rPr>
          <t>, or it can self destruct.</t>
        </r>
      </text>
    </comment>
    <comment ref="B21" authorId="0">
      <text>
        <r>
          <rPr>
            <b/>
            <sz val="8"/>
            <rFont val="Tahoma"/>
            <family val="2"/>
          </rPr>
          <t>Motor Size:</t>
        </r>
        <r>
          <rPr>
            <sz val="8"/>
            <rFont val="Tahoma"/>
            <family val="2"/>
          </rPr>
          <t xml:space="preserve">
For a Dust Collection System, the motor size should be between 1.5 and 5 HP.
For vaccum cyclones, enter 0 to get the automatic dimensions of the cyclone.</t>
        </r>
      </text>
    </comment>
    <comment ref="B29" authorId="0">
      <text>
        <r>
          <rPr>
            <b/>
            <sz val="8"/>
            <rFont val="Tahoma"/>
            <family val="2"/>
          </rPr>
          <t>Air Ramp:</t>
        </r>
        <r>
          <rPr>
            <sz val="8"/>
            <rFont val="Tahoma"/>
            <family val="2"/>
          </rPr>
          <t xml:space="preserve">
The use of the air ramp is optional, but it will increase the cyclone efficiency by directing the air flow through the cyclone.</t>
        </r>
      </text>
    </comment>
    <comment ref="B33" authorId="0">
      <text>
        <r>
          <rPr>
            <b/>
            <sz val="8"/>
            <rFont val="Tahoma"/>
            <family val="2"/>
          </rPr>
          <t>Observation:</t>
        </r>
        <r>
          <rPr>
            <sz val="8"/>
            <rFont val="Tahoma"/>
            <family val="2"/>
          </rPr>
          <t xml:space="preserve">
A 22" diameter cyclones is recommended for 1.5 to 2 hp motors with 11" to 12" impellers. 20" cyclones for those who use 2 to 3 hp motors with 12" to 14" impellers. 18" cyclones for those who use 14" to 16" impellers with 3 to 5 hp motors.
The use of more efficient impellers (Airfoil) may allow you to use smaller cyclone designs. However, an airfoil impeller is NOT appropriate for dust collection systems that have a high static pressure, ducting smaller than 6", or where at least one blast gate is not always open.
With vaccum cleaner cyclones, a general rule is to multiply the inlet size by 3 for the cyclone diameter </t>
        </r>
      </text>
    </comment>
    <comment ref="B73" authorId="0">
      <text>
        <r>
          <rPr>
            <b/>
            <sz val="8"/>
            <rFont val="Tahoma"/>
            <family val="2"/>
          </rPr>
          <t>Ducting Size guidelines:</t>
        </r>
        <r>
          <rPr>
            <sz val="8"/>
            <rFont val="Tahoma"/>
            <family val="2"/>
          </rPr>
          <t xml:space="preserve">
To achieve the 800 CFM we need for good dust collection, we MUST have at least </t>
        </r>
        <r>
          <rPr>
            <b/>
            <sz val="8"/>
            <rFont val="Tahoma"/>
            <family val="2"/>
          </rPr>
          <t>6"</t>
        </r>
        <r>
          <rPr>
            <sz val="8"/>
            <rFont val="Tahoma"/>
            <family val="2"/>
          </rPr>
          <t xml:space="preserve"> port connections and ducting inside our shop.
With vaccum cleaner cyclones, a general rule is to multiply the inlet size by 3 for the cyclone diameter </t>
        </r>
      </text>
    </comment>
    <comment ref="B77" authorId="0">
      <text>
        <r>
          <rPr>
            <b/>
            <sz val="8"/>
            <rFont val="Tahoma"/>
            <family val="2"/>
          </rPr>
          <t>Observation:</t>
        </r>
        <r>
          <rPr>
            <sz val="8"/>
            <rFont val="Tahoma"/>
            <family val="2"/>
          </rPr>
          <t xml:space="preserve">
A 22" diameter cyclones is recommended for 1.5 to 2 hp motors with 11" to 12" impellers. 20" cyclones for those who use 2 to 3 hp motors with 12" to 14" impellers. 18" cyclones for those who use 14" to 16" impellers with 3 to 5 hp motors.
The use of more efficient impellers (Airfoil) may allow you to use smaller cyclone designs. However, an airfoil impeller is NOT appropriate for dust collection systems that have a high static pressure, ducting smaller than 6", or where at least one blast gate is not always open.
With vaccum cleaner cyclones, a general rule is to multiply the inlet size by 3 for the cyclone diameter </t>
        </r>
      </text>
    </comment>
    <comment ref="C51" authorId="0">
      <text>
        <r>
          <rPr>
            <b/>
            <sz val="8"/>
            <rFont val="Tahoma"/>
            <family val="2"/>
          </rPr>
          <t>Observation:</t>
        </r>
        <r>
          <rPr>
            <sz val="8"/>
            <rFont val="Tahoma"/>
            <family val="2"/>
          </rPr>
          <t xml:space="preserve">
Until the limit value,the hose diameter immediately below the searched value is selected, otherwise, the next available diameter is select.</t>
        </r>
      </text>
    </comment>
  </commentList>
</comments>
</file>

<file path=xl/comments2.xml><?xml version="1.0" encoding="utf-8"?>
<comments xmlns="http://schemas.openxmlformats.org/spreadsheetml/2006/main">
  <authors>
    <author>Regina</author>
  </authors>
  <commentList>
    <comment ref="S15" authorId="0">
      <text>
        <r>
          <rPr>
            <b/>
            <sz val="8"/>
            <rFont val="Tahoma"/>
            <family val="2"/>
          </rPr>
          <t>Observation:</t>
        </r>
        <r>
          <rPr>
            <sz val="8"/>
            <rFont val="Tahoma"/>
            <family val="2"/>
          </rPr>
          <t xml:space="preserve">
Until the limit value,the hose diameter immediately below the searched value is selected, otherwise, the next available diameter is select.</t>
        </r>
      </text>
    </comment>
    <comment ref="D17" authorId="0">
      <text>
        <r>
          <rPr>
            <b/>
            <sz val="8"/>
            <rFont val="Tahoma"/>
            <family val="2"/>
          </rPr>
          <t>Observation:</t>
        </r>
        <r>
          <rPr>
            <sz val="8"/>
            <rFont val="Tahoma"/>
            <family val="2"/>
          </rPr>
          <t xml:space="preserve">
Choosing the right cyclone diameter depends upon airflow and pressure. An undersized cyclone will choke the airflow so much we lose the air needed for good collection. Too large of a cyclone reduces the air pressure and speed so much we get poor separation. The larger the cyclone the lower the resistance because it takes a lot of power to force air into a tiny separation spiral. For the most part with small shop cyclones larger is better. 
Unfortunately any cyclone diameter over 18" creates a cyclone with blower on top and dust bin below that will not fit under a standard 8' ceiling. This height limit forces some adjustment. We need 1000 CFM for good fine dust collection, but the ideal blower to move just this much air is a 3.5 hp motor turning a good 14.5" diameter material handling impeller. This calls for a 20" cyclone and 7" ducting. Because standard motors come in either 3 hp or 5 hp sizes we can instead step up to a 5 hp motor then use a 15" diameter impeller. This generates enough extra pressure to let us use an 18" diamter cyclone and still get our 1000 CFM airflow using 6" duct. This configuration leaves over 1 full hp of our motor capacity unused so I personally use a 16" diameter impeller. The 16" diameter impeller further increases airflow plus supports an 18" diameter cyclone and 6" ducting. 
The use of more efficient impellers (Airfoil) may allow you to use smaller motors but you should use a larger cyclone diameter to reduce static pressure. However, an airfoil impeller is NOT appropriate for dust collection systems that have a static pressure over 7", ducting smaller than 6",  where at least one blast gate is not always open, or the airfoil will chatter and destroy our motor bearings.</t>
        </r>
      </text>
    </comment>
    <comment ref="D12" authorId="0">
      <text>
        <r>
          <rPr>
            <b/>
            <sz val="8"/>
            <rFont val="Tahoma"/>
            <family val="2"/>
          </rPr>
          <t>Ducting Size guidelines:</t>
        </r>
        <r>
          <rPr>
            <sz val="8"/>
            <rFont val="Tahoma"/>
            <family val="2"/>
          </rPr>
          <t xml:space="preserve">
To achieve the 800 CFM we need for good dust collection, we MUST have at least 6</t>
        </r>
        <r>
          <rPr>
            <b/>
            <sz val="8"/>
            <rFont val="Tahoma"/>
            <family val="2"/>
          </rPr>
          <t>"</t>
        </r>
        <r>
          <rPr>
            <sz val="8"/>
            <rFont val="Tahoma"/>
            <family val="2"/>
          </rPr>
          <t xml:space="preserve"> port connections and ducting inside our shop. To get the healthier 1000 CFM we can still use 6" ducting but need a 15" or larger impeller with a 5 hp motor.
With vaccum cleaner cyclones, a general rule is to multiply the inlet size by 3 for the cyclone diameter. Recommend using 2.25" ducting size and 0 hp for motor size. </t>
        </r>
      </text>
    </comment>
    <comment ref="J12" authorId="0">
      <text>
        <r>
          <rPr>
            <b/>
            <sz val="8"/>
            <rFont val="Tahoma"/>
            <family val="2"/>
          </rPr>
          <t>Motor Size:</t>
        </r>
        <r>
          <rPr>
            <sz val="8"/>
            <rFont val="Tahoma"/>
            <family val="2"/>
          </rPr>
          <t xml:space="preserve">
For shop vacuum and cyclones 5 hp and larger just leave the motor size defaulted at 5 hp and the spreadsheet will give you an optimum layout size based on your ducting size. If you don't know how to compute optimum ducting size simply measure the diameter of your blower inlet and use that for ducting size. 
Blowers smaller than 5 hp will work with this cyclone but you need to increase the cyclone size because these smaller motors don't have the power to force air into tigher separation spirals. If you enter the blower hp then the spreadsheet will automatically optimize cyclone sizing based on blower size. </t>
        </r>
      </text>
    </comment>
    <comment ref="D51" authorId="0">
      <text>
        <r>
          <rPr>
            <b/>
            <sz val="8"/>
            <rFont val="Tahoma"/>
            <family val="2"/>
          </rPr>
          <t>Cyclone Cone Botton Diameter and Dust Chute Diameter:</t>
        </r>
        <r>
          <rPr>
            <sz val="8"/>
            <rFont val="Tahoma"/>
            <family val="2"/>
          </rPr>
          <t xml:space="preserve">
The hoses we need to connect to a drum only come in some defined sizes. Therefore, we need to select the most appropriate hose diameter to ensure we´ll be able to buy a piece of hose that will fit on the end of the cyclone. 
The formula searches the Hose Size table at the right and find the value that will be the most adequate to the cyclone, using the selected tolerance values.
</t>
        </r>
      </text>
    </comment>
    <comment ref="C17" authorId="0">
      <text>
        <r>
          <rPr>
            <b/>
            <sz val="8"/>
            <rFont val="Tahoma"/>
            <family val="2"/>
          </rPr>
          <t>Air Ramp:</t>
        </r>
        <r>
          <rPr>
            <sz val="8"/>
            <rFont val="Tahoma"/>
            <family val="2"/>
          </rPr>
          <t xml:space="preserve">
The use of the air ramp is optional, but it will increase the cyclone fine dust separation efficiency by better directing the air flow through the cyclone.</t>
        </r>
      </text>
    </comment>
    <comment ref="G12" authorId="0">
      <text>
        <r>
          <rPr>
            <b/>
            <sz val="8"/>
            <rFont val="Tahoma"/>
            <family val="2"/>
          </rPr>
          <t>Impeller Type:</t>
        </r>
        <r>
          <rPr>
            <sz val="8"/>
            <rFont val="Tahoma"/>
            <family val="2"/>
          </rPr>
          <t xml:space="preserve">
Dust collection normally uses material handling impellers which use tapered blades on a flat round plate. Material handling impeller blade shapes are self-cleaning to avoid a buildup of material, shavings or strings that can create an out of balance condition that can quickly ruin our motor bearings. These tough impeller can take material hits. 
If you want to use one of the more efficient caged impellers you should put that impeller on the clean side of your filters just like our shop vacuums. Caged impellers put a top on the blades that traps the air making for more efficiency, but that top means these are not self-cleaning.
Airfoil impellers are special caged impellers that have a top on airfoil shaped blades. These airfoil shaped blades generate much more airflow for the same horsepower. Unfortunately, in addition to not being self-cleaning, airfoil blades stall if the pressure goes over about 7". Even two-car garage sized shops can reach 10" of pressure with an 18" diameter cyclone, all 6" ducting and dirty filters. When the airfoil blades stall the impeller chatters badly and just like an out of balance impeller will quickly destroy our motor bearings. There is a special self opening valve known as a hyperbaric dampener that you should install if you use an airfoil impeller. This valve will open any time the pressure gets too great. See my airfoil blower pages for more information.</t>
        </r>
      </text>
    </comment>
  </commentList>
</comments>
</file>

<file path=xl/comments3.xml><?xml version="1.0" encoding="utf-8"?>
<comments xmlns="http://schemas.openxmlformats.org/spreadsheetml/2006/main">
  <authors>
    <author>Regina</author>
  </authors>
  <commentList>
    <comment ref="S14" authorId="0">
      <text>
        <r>
          <rPr>
            <b/>
            <sz val="8"/>
            <rFont val="Tahoma"/>
            <family val="2"/>
          </rPr>
          <t>Observation:</t>
        </r>
        <r>
          <rPr>
            <sz val="8"/>
            <rFont val="Tahoma"/>
            <family val="2"/>
          </rPr>
          <t xml:space="preserve">
Until the limit value,the hose diameter immediately below the searched value is selected, otherwise, the next available diameter is select.</t>
        </r>
      </text>
    </comment>
    <comment ref="D17" authorId="0">
      <text>
        <r>
          <rPr>
            <b/>
            <sz val="8"/>
            <rFont val="Tahoma"/>
            <family val="2"/>
          </rPr>
          <t>Observation:</t>
        </r>
        <r>
          <rPr>
            <sz val="8"/>
            <rFont val="Tahoma"/>
            <family val="2"/>
          </rPr>
          <t xml:space="preserve">
A 22" diameter cyclones is recommended for 1.5 to 2 hp motors with 11" to 12" impellers. 20" cyclones for those who use 2 to 3 hp motors with 12" to 14" impellers. 18" cyclones for those who use 14" to 16" impellers with 3 to 5 hp motors.
The use of more efficient impellers (Airfoil) may allow you to use smaller cyclone designs. However, an airfoil impeller is NOT appropriate for dust collection systems that have a high static pressure, ducting smaller than 6", or where at least one blast gate is not always open.
With vaccum cleaner cyclones, a general rule is to multiply the inlet size by 3 for the cyclone diameter </t>
        </r>
      </text>
    </comment>
    <comment ref="D12" authorId="0">
      <text>
        <r>
          <rPr>
            <b/>
            <sz val="8"/>
            <rFont val="Tahoma"/>
            <family val="2"/>
          </rPr>
          <t>Ducting Size guidelines:</t>
        </r>
        <r>
          <rPr>
            <sz val="8"/>
            <rFont val="Tahoma"/>
            <family val="2"/>
          </rPr>
          <t xml:space="preserve">
To achieve the 800 CFM we need for good dust collection, we MUST have at least </t>
        </r>
        <r>
          <rPr>
            <b/>
            <sz val="8"/>
            <rFont val="Tahoma"/>
            <family val="2"/>
          </rPr>
          <t>6"</t>
        </r>
        <r>
          <rPr>
            <sz val="8"/>
            <rFont val="Tahoma"/>
            <family val="2"/>
          </rPr>
          <t xml:space="preserve"> port connections and ducting inside our shop.
With vaccum cleaner cyclones, a general rule is to multiply the inlet size by 3 for the cyclone diameter </t>
        </r>
      </text>
    </comment>
    <comment ref="J12" authorId="0">
      <text>
        <r>
          <rPr>
            <b/>
            <sz val="8"/>
            <rFont val="Tahoma"/>
            <family val="2"/>
          </rPr>
          <t>Motor Size:</t>
        </r>
        <r>
          <rPr>
            <sz val="8"/>
            <rFont val="Tahoma"/>
            <family val="2"/>
          </rPr>
          <t xml:space="preserve">
For a Dust Collection System, the motor size should be between 1.5 and 5 HP.
For vaccum cyclones, enter 0 to get the automatic dimensions of the cyclone.</t>
        </r>
      </text>
    </comment>
    <comment ref="D51" authorId="0">
      <text>
        <r>
          <rPr>
            <b/>
            <sz val="8"/>
            <rFont val="Tahoma"/>
            <family val="2"/>
          </rPr>
          <t>Cyclone Cone Botton Diameter and Dust Chute Diameter:</t>
        </r>
        <r>
          <rPr>
            <sz val="8"/>
            <rFont val="Tahoma"/>
            <family val="2"/>
          </rPr>
          <t xml:space="preserve">
The hoses we need to connect to a drum only come in some defined sizes. Therefore, we need to select the most appropriate hose diameter to ensure we´ll be able to buy a piece of hose that will fit on the end of the cyclone. 
The formula searches the Hose Size table at the right and find the value that will be the most adequate to the cyclone, using the selected tolerance values.
</t>
        </r>
      </text>
    </comment>
    <comment ref="C17" authorId="0">
      <text>
        <r>
          <rPr>
            <b/>
            <sz val="8"/>
            <rFont val="Tahoma"/>
            <family val="2"/>
          </rPr>
          <t>Air Ramp:</t>
        </r>
        <r>
          <rPr>
            <sz val="8"/>
            <rFont val="Tahoma"/>
            <family val="2"/>
          </rPr>
          <t xml:space="preserve">
The use of the air ramp is optional, but it will increase the cyclone efficiency by directing the air flow through the cyclone.</t>
        </r>
      </text>
    </comment>
    <comment ref="G12" authorId="0">
      <text>
        <r>
          <rPr>
            <b/>
            <sz val="8"/>
            <rFont val="Tahoma"/>
            <family val="2"/>
          </rPr>
          <t>Impeller Type:</t>
        </r>
        <r>
          <rPr>
            <sz val="8"/>
            <rFont val="Tahoma"/>
            <family val="2"/>
          </rPr>
          <t xml:space="preserve">
Airfoil impellers are much more efficient than Material Handling impellers, therefore reducing the need of Horse Power to achieve a desired flow (CFM). However, an airfoil impeller is </t>
        </r>
        <r>
          <rPr>
            <b/>
            <sz val="8"/>
            <rFont val="Tahoma"/>
            <family val="2"/>
          </rPr>
          <t>NOT</t>
        </r>
        <r>
          <rPr>
            <sz val="8"/>
            <rFont val="Tahoma"/>
            <family val="2"/>
          </rPr>
          <t xml:space="preserve"> appropriate for dust collection systems that have a </t>
        </r>
        <r>
          <rPr>
            <u val="single"/>
            <sz val="8"/>
            <rFont val="Tahoma"/>
            <family val="2"/>
          </rPr>
          <t>high static pressure</t>
        </r>
        <r>
          <rPr>
            <sz val="8"/>
            <rFont val="Tahoma"/>
            <family val="2"/>
          </rPr>
          <t xml:space="preserve">, </t>
        </r>
        <r>
          <rPr>
            <u val="single"/>
            <sz val="8"/>
            <rFont val="Tahoma"/>
            <family val="2"/>
          </rPr>
          <t>ducting smaller than 6"</t>
        </r>
        <r>
          <rPr>
            <sz val="8"/>
            <rFont val="Tahoma"/>
            <family val="2"/>
          </rPr>
          <t xml:space="preserve">, or where </t>
        </r>
        <r>
          <rPr>
            <u val="single"/>
            <sz val="8"/>
            <rFont val="Tahoma"/>
            <family val="2"/>
          </rPr>
          <t>at least one blast gate is not always open</t>
        </r>
        <r>
          <rPr>
            <sz val="8"/>
            <rFont val="Tahoma"/>
            <family val="2"/>
          </rPr>
          <t>, or it can self destruct.</t>
        </r>
      </text>
    </comment>
  </commentList>
</comments>
</file>

<file path=xl/comments4.xml><?xml version="1.0" encoding="utf-8"?>
<comments xmlns="http://schemas.openxmlformats.org/spreadsheetml/2006/main">
  <authors>
    <author>Regina</author>
  </authors>
  <commentList>
    <comment ref="G12" authorId="0">
      <text>
        <r>
          <rPr>
            <b/>
            <sz val="8"/>
            <rFont val="Tahoma"/>
            <family val="2"/>
          </rPr>
          <t>Impeller Type:</t>
        </r>
        <r>
          <rPr>
            <sz val="8"/>
            <rFont val="Tahoma"/>
            <family val="2"/>
          </rPr>
          <t xml:space="preserve">
Airfoil impellers are much more efficient than Material Handling impellers, therefore reducing the need of Horse Power to achieve a desired flow (CFM). However, an airfoil impeller is </t>
        </r>
        <r>
          <rPr>
            <b/>
            <sz val="8"/>
            <rFont val="Tahoma"/>
            <family val="2"/>
          </rPr>
          <t>NOT</t>
        </r>
        <r>
          <rPr>
            <sz val="8"/>
            <rFont val="Tahoma"/>
            <family val="2"/>
          </rPr>
          <t xml:space="preserve"> appropriate for dust collection systems that have a </t>
        </r>
        <r>
          <rPr>
            <u val="single"/>
            <sz val="8"/>
            <rFont val="Tahoma"/>
            <family val="2"/>
          </rPr>
          <t>high static pressure</t>
        </r>
        <r>
          <rPr>
            <sz val="8"/>
            <rFont val="Tahoma"/>
            <family val="2"/>
          </rPr>
          <t xml:space="preserve">, </t>
        </r>
        <r>
          <rPr>
            <u val="single"/>
            <sz val="8"/>
            <rFont val="Tahoma"/>
            <family val="2"/>
          </rPr>
          <t>ducting smaller than 6"</t>
        </r>
        <r>
          <rPr>
            <sz val="8"/>
            <rFont val="Tahoma"/>
            <family val="2"/>
          </rPr>
          <t xml:space="preserve">, or where </t>
        </r>
        <r>
          <rPr>
            <u val="single"/>
            <sz val="8"/>
            <rFont val="Tahoma"/>
            <family val="2"/>
          </rPr>
          <t>at least one blast gate is not always open</t>
        </r>
        <r>
          <rPr>
            <sz val="8"/>
            <rFont val="Tahoma"/>
            <family val="2"/>
          </rPr>
          <t>, or it can self destruct.</t>
        </r>
      </text>
    </comment>
    <comment ref="J12" authorId="0">
      <text>
        <r>
          <rPr>
            <b/>
            <sz val="8"/>
            <rFont val="Tahoma"/>
            <family val="2"/>
          </rPr>
          <t>Motor Size:</t>
        </r>
        <r>
          <rPr>
            <sz val="8"/>
            <rFont val="Tahoma"/>
            <family val="2"/>
          </rPr>
          <t xml:space="preserve">
For vacuum cyclones leave the motor size defaulted at 5 hp. For dust collection cyclones Motor size has no effect if larger than 5 hp, so for larger than 5 hp cyclones just leave defaulted at 5 hp to get the automatic dimensions of the cyclone.</t>
        </r>
      </text>
    </comment>
    <comment ref="D51" authorId="0">
      <text>
        <r>
          <rPr>
            <b/>
            <sz val="8"/>
            <rFont val="Tahoma"/>
            <family val="2"/>
          </rPr>
          <t>Cyclone Cone Botton Diameter and Dust Chute Diameter:</t>
        </r>
        <r>
          <rPr>
            <sz val="8"/>
            <rFont val="Tahoma"/>
            <family val="2"/>
          </rPr>
          <t xml:space="preserve">
The hoses we need to connect to a drum only come in some defined sizes. Therefore, we need to select the most appropriate hose diameter to ensure we´ll be able to buy a piece of hose that will fit on the end of the cyclone. 
The formula searches the Hose Size table at the right and find the value that will be the most adequate to the cyclone, using the selected tolerance values.
</t>
        </r>
      </text>
    </comment>
    <comment ref="C17" authorId="0">
      <text>
        <r>
          <rPr>
            <b/>
            <sz val="8"/>
            <rFont val="Tahoma"/>
            <family val="2"/>
          </rPr>
          <t>Air Ramp:</t>
        </r>
        <r>
          <rPr>
            <sz val="8"/>
            <rFont val="Tahoma"/>
            <family val="2"/>
          </rPr>
          <t xml:space="preserve">
The use of the air ramp is optional, but it will increase the cyclone efficiency by directing the air flow through the cyclone.</t>
        </r>
      </text>
    </comment>
    <comment ref="S14" authorId="0">
      <text>
        <r>
          <rPr>
            <b/>
            <sz val="8"/>
            <rFont val="Tahoma"/>
            <family val="2"/>
          </rPr>
          <t>Observation:</t>
        </r>
        <r>
          <rPr>
            <sz val="8"/>
            <rFont val="Tahoma"/>
            <family val="2"/>
          </rPr>
          <t xml:space="preserve">
Until the limit value,the hose diameter immediately below the searched value is selected, otherwise, the next available diameter is select.</t>
        </r>
      </text>
    </comment>
    <comment ref="D12" authorId="0">
      <text>
        <r>
          <rPr>
            <b/>
            <sz val="8"/>
            <rFont val="Tahoma"/>
            <family val="2"/>
          </rPr>
          <t>Ducting Size guidelines:</t>
        </r>
        <r>
          <rPr>
            <sz val="8"/>
            <rFont val="Tahoma"/>
            <family val="2"/>
          </rPr>
          <t xml:space="preserve">
To achieve the 800 CFM we need for good dust collection, we MUST have at least </t>
        </r>
        <r>
          <rPr>
            <b/>
            <sz val="8"/>
            <rFont val="Tahoma"/>
            <family val="2"/>
          </rPr>
          <t>7"</t>
        </r>
        <r>
          <rPr>
            <sz val="8"/>
            <rFont val="Tahoma"/>
            <family val="2"/>
          </rPr>
          <t xml:space="preserve"> diameter ducting and equivalent combined surface area for each machine connection or use the oversized impellers I designed to generate extra pressure and increased flow.
For all cyclones the general rule is to multiply the inlet size by 3 for the cyclone diameter, but for shop vacuums I've found we really need at least a 6" diameter to keep from cone plugging, so I use a 6" diameter cyclone with either 2.25" or 2.5" to match the vacuum hose connection. </t>
        </r>
      </text>
    </comment>
    <comment ref="D17" authorId="0">
      <text>
        <r>
          <rPr>
            <b/>
            <sz val="8"/>
            <rFont val="Tahoma"/>
            <family val="2"/>
          </rPr>
          <t>Observation:</t>
        </r>
        <r>
          <rPr>
            <sz val="8"/>
            <rFont val="Tahoma"/>
            <family val="2"/>
          </rPr>
          <t xml:space="preserve">
A 22" diameter cyclones is recommended for 1.5 to 2 hp motors with 11" to 12" impellers. 20" cyclones for those who use 2 to 3 hp motors with 12" to 14" impellers. 18" cyclones for those who use 14" to 16" impellers with 3 to 5 hp motors.
The use of more efficient impellers (Airfoil) may allow you to use smaller cyclone designs. However, an airfoil impeller is NOT appropriate for dust collection systems that have a high static pressure, ducting smaller than 6", or where at least one blast gate is not always open.
With vaccum cleaner cyclones, a general rule is to multiply the inlet size by 3 for the cyclone diameter </t>
        </r>
      </text>
    </comment>
  </commentList>
</comments>
</file>

<file path=xl/sharedStrings.xml><?xml version="1.0" encoding="utf-8"?>
<sst xmlns="http://schemas.openxmlformats.org/spreadsheetml/2006/main" count="754" uniqueCount="239">
  <si>
    <t>Site always in progress, so be patient and check back often..</t>
  </si>
  <si>
    <r>
      <t xml:space="preserve">Enter only values in </t>
    </r>
    <r>
      <rPr>
        <sz val="10"/>
        <color indexed="12"/>
        <rFont val="Arial"/>
        <family val="2"/>
      </rPr>
      <t>blue</t>
    </r>
  </si>
  <si>
    <t>Today's Date &amp; Time:</t>
  </si>
  <si>
    <t xml:space="preserve">Cutting Information </t>
  </si>
  <si>
    <t>Impeller Type</t>
  </si>
  <si>
    <t>0 if Regular or 1 if Airfoil</t>
  </si>
  <si>
    <t>In Top of Cyclone</t>
  </si>
  <si>
    <t>DS</t>
  </si>
  <si>
    <t>IT</t>
  </si>
  <si>
    <t>MS</t>
  </si>
  <si>
    <t xml:space="preserve">WT </t>
  </si>
  <si>
    <t>AirRamp</t>
  </si>
  <si>
    <t>Cone Length Ratio</t>
  </si>
  <si>
    <t>Joints:</t>
  </si>
  <si>
    <t xml:space="preserve">0=no 1=yes </t>
  </si>
  <si>
    <t>Top View</t>
  </si>
  <si>
    <t>Overlaps center to center</t>
  </si>
  <si>
    <t>SAR</t>
  </si>
  <si>
    <t>D Fixed</t>
  </si>
  <si>
    <t>IW Fixed</t>
  </si>
  <si>
    <t>IH Fixed</t>
  </si>
  <si>
    <t>CLK</t>
  </si>
  <si>
    <t>So joint width = 2x tab</t>
  </si>
  <si>
    <t>Tab Overlap</t>
  </si>
  <si>
    <t>Calculated Minimal</t>
  </si>
  <si>
    <t>Inlet Circle Area</t>
  </si>
  <si>
    <t>Inlet Intercept</t>
  </si>
  <si>
    <t>Inlet Width</t>
  </si>
  <si>
    <t>Inlet Height</t>
  </si>
  <si>
    <t>Rounded</t>
  </si>
  <si>
    <t>IY=-IW</t>
  </si>
  <si>
    <t>TW</t>
  </si>
  <si>
    <t>CIH=IW*2</t>
  </si>
  <si>
    <t>IX=((D/2)^2-IY^2)^0.5</t>
  </si>
  <si>
    <t>IL=(IW^2+IX^2)^0.5</t>
  </si>
  <si>
    <t>Inlet</t>
  </si>
  <si>
    <t>Width</t>
  </si>
  <si>
    <t>Height</t>
  </si>
  <si>
    <t>IS=(CR^2-(IL/2)^2)^0.5</t>
  </si>
  <si>
    <t>Upper Cylinder</t>
  </si>
  <si>
    <t>IW=D/4</t>
  </si>
  <si>
    <t>IH=IW*2</t>
  </si>
  <si>
    <t>IA=ATAN((IL/2)/IS)</t>
  </si>
  <si>
    <t>Cyclone</t>
  </si>
  <si>
    <t>Cyclone Cone</t>
  </si>
  <si>
    <t>Total Cyclone</t>
  </si>
  <si>
    <t>ID=(SARO^2+IH^2)^0.5</t>
  </si>
  <si>
    <t>Length</t>
  </si>
  <si>
    <t>Height (Including Wood Top)</t>
  </si>
  <si>
    <t>CL=CLK*D</t>
  </si>
  <si>
    <t>Side View</t>
  </si>
  <si>
    <t>Cyclone Upper</t>
  </si>
  <si>
    <t>Cyclone Upper Cylinder</t>
  </si>
  <si>
    <t>Diameter</t>
  </si>
  <si>
    <t>Radius</t>
  </si>
  <si>
    <t>Cylinder Height</t>
  </si>
  <si>
    <t>Circumference</t>
  </si>
  <si>
    <t>D</t>
  </si>
  <si>
    <t>CR=D/2</t>
  </si>
  <si>
    <t>H=WT+SARO+D</t>
  </si>
  <si>
    <t>C=D*pi</t>
  </si>
  <si>
    <t>Outlet Dia</t>
  </si>
  <si>
    <t>Outlet Radius</t>
  </si>
  <si>
    <t>Outlet Height</t>
  </si>
  <si>
    <t>Outlet Circumference</t>
  </si>
  <si>
    <t>OR=OD/2</t>
  </si>
  <si>
    <t>OW=pi*OD</t>
  </si>
  <si>
    <t>Air Ramp</t>
  </si>
  <si>
    <t>Air Ramp Helix</t>
  </si>
  <si>
    <t>Air Ramp Annular Ring</t>
  </si>
  <si>
    <t>Offset (from the top)</t>
  </si>
  <si>
    <t>Outer Radius</t>
  </si>
  <si>
    <t>Cyclone Outlet</t>
  </si>
  <si>
    <t>SARO=IH/4</t>
  </si>
  <si>
    <t>Bot Diameter</t>
  </si>
  <si>
    <t>Bottom Radius</t>
  </si>
  <si>
    <t>Top Diameter</t>
  </si>
  <si>
    <t>Top Radius</t>
  </si>
  <si>
    <t>CBR=(CCBR^2+CCBH^2)^0.5</t>
  </si>
  <si>
    <t>CTD=D</t>
  </si>
  <si>
    <t>Cyclone Arc Bot</t>
  </si>
  <si>
    <t>Cyclone Arc Top</t>
  </si>
  <si>
    <t>http://www.math.cornell.edu/~dwh/papers/EB-DG/EB-DG-web.htm</t>
  </si>
  <si>
    <t>Length Degrees</t>
  </si>
  <si>
    <t>CCBR=CCBD/2</t>
  </si>
  <si>
    <t>CBL=CCBC/(PI*CBR*2)*360</t>
  </si>
  <si>
    <t>CTR=CTD/2</t>
  </si>
  <si>
    <t>CTL=CCTC/(pi*CTR*2)*360</t>
  </si>
  <si>
    <t xml:space="preserve">           Air Ramp      </t>
  </si>
  <si>
    <t>Cyclone Cone Bot</t>
  </si>
  <si>
    <t>Cyclone Cone Top</t>
  </si>
  <si>
    <t>X Coordinate</t>
  </si>
  <si>
    <t>TCircumference</t>
  </si>
  <si>
    <t>CCBC=CCDB*pi</t>
  </si>
  <si>
    <t>CBX=cos(CBL/360*2*pi*CBR</t>
  </si>
  <si>
    <t>CCTC=CTD*pi</t>
  </si>
  <si>
    <t>CTX=cos(CTL/360*2*pi)*CTR</t>
  </si>
  <si>
    <t>Slope</t>
  </si>
  <si>
    <t>Y Coordinate</t>
  </si>
  <si>
    <t>Top Slope</t>
  </si>
  <si>
    <r>
      <t>Caution:</t>
    </r>
    <r>
      <rPr>
        <sz val="10"/>
        <rFont val="Arial"/>
        <family val="0"/>
      </rPr>
      <t xml:space="preserve"> Your Upper Cylinder fits to the inner curve!!</t>
    </r>
  </si>
  <si>
    <t>CCS=(CT-CCBR)/CL</t>
  </si>
  <si>
    <t>CBY=sin(CBL/360*2*pi)*CBR</t>
  </si>
  <si>
    <t>CCTS=(CTR/CCBR)/CL</t>
  </si>
  <si>
    <t>CTY=sin(CTL/360*2*pi)*CTR</t>
  </si>
  <si>
    <t>Cyclone Chord</t>
  </si>
  <si>
    <t>Bottom Height</t>
  </si>
  <si>
    <t>Bottom Length</t>
  </si>
  <si>
    <t>Top Height</t>
  </si>
  <si>
    <t>Top Length</t>
  </si>
  <si>
    <t>CCBH=CCBR/CCS</t>
  </si>
  <si>
    <t>CSBL=((CBR-CBX)^2+(CBY)^2)^0.5</t>
  </si>
  <si>
    <t>CCTH=(CTR-CCBR)/CCTS</t>
  </si>
  <si>
    <t>CSTL=((CTR-CTX)^2+(CTY^2))^0.5</t>
  </si>
  <si>
    <t>Cyclone Dust Chute</t>
  </si>
  <si>
    <t>Dust Chute</t>
  </si>
  <si>
    <t xml:space="preserve">Dust Chute </t>
  </si>
  <si>
    <t>DCC=PI*D/3</t>
  </si>
  <si>
    <t>DCW=DCC+TW</t>
  </si>
  <si>
    <t>DCH</t>
  </si>
  <si>
    <t>o</t>
  </si>
  <si>
    <t>Page 2 of 2</t>
  </si>
  <si>
    <t>Author: Bill Pentz</t>
  </si>
  <si>
    <t>Page 1 of 2</t>
  </si>
  <si>
    <t>Cyclone Size</t>
  </si>
  <si>
    <t>Cyclone Design Tool</t>
  </si>
  <si>
    <t xml:space="preserve">Bill's Site: </t>
  </si>
  <si>
    <t>Dust Chute fits to  inner curve</t>
  </si>
  <si>
    <t>Arc Check Measures</t>
  </si>
  <si>
    <t xml:space="preserve">© Copyright 2005 - William F. Pentz. </t>
  </si>
  <si>
    <t>Dimensions</t>
  </si>
  <si>
    <t>Cyclone Inlet</t>
  </si>
  <si>
    <t>Cut Lines</t>
  </si>
  <si>
    <t>Fold Lines</t>
  </si>
  <si>
    <t>Solder Lines</t>
  </si>
  <si>
    <t>Note: MS Excel computes correct values but will not scale pictures, so pictures not to scale. Cone can be more open, etc.</t>
  </si>
  <si>
    <t xml:space="preserve">Lines: </t>
  </si>
  <si>
    <t>OH=WT+SARO*2+ID+D/8</t>
  </si>
  <si>
    <t>CH=CL+H+DCH-TW/2</t>
  </si>
  <si>
    <t>Full Arc Length</t>
  </si>
  <si>
    <t>CAL=(CCTH^2+CTR^2)^0.5</t>
  </si>
  <si>
    <t xml:space="preserve">Latest changes in </t>
  </si>
  <si>
    <t>Cyclone diameter selection based on Motor size + impeller type</t>
  </si>
  <si>
    <t>Motor Size + Impeller factor</t>
  </si>
  <si>
    <t>Recommended Diameter (inches)</t>
  </si>
  <si>
    <t>From</t>
  </si>
  <si>
    <t>To</t>
  </si>
  <si>
    <t>vaccum</t>
  </si>
  <si>
    <t>minimum</t>
  </si>
  <si>
    <t>* = for use with vaccum cleaners</t>
  </si>
  <si>
    <t>Hose Diameter</t>
  </si>
  <si>
    <t>Hose Ø</t>
  </si>
  <si>
    <t>Limits</t>
  </si>
  <si>
    <t>Tolerance</t>
  </si>
  <si>
    <t>Last updated by A. Cortada</t>
  </si>
  <si>
    <t>http://billpentz.com/woodworking/cyclone/CyclonePlan.php</t>
  </si>
  <si>
    <t>Improved the Ciclone Cone Botton diameter calculation based on the hose size</t>
  </si>
  <si>
    <t>DCD=hose Ø closest to (D/3)</t>
  </si>
  <si>
    <t>CCBD=hose Ø closest to (D/3)</t>
  </si>
  <si>
    <t>( Zero if used with vaccum cleaner)</t>
  </si>
  <si>
    <t>*</t>
  </si>
  <si>
    <t>Wood Lid Thickness</t>
  </si>
  <si>
    <r>
      <t xml:space="preserve">For </t>
    </r>
    <r>
      <rPr>
        <b/>
        <sz val="8"/>
        <rFont val="Arial"/>
        <family val="2"/>
      </rPr>
      <t>Fixed Cyclone Diameter</t>
    </r>
    <r>
      <rPr>
        <sz val="8"/>
        <rFont val="Arial"/>
        <family val="2"/>
      </rPr>
      <t xml:space="preserve"> 
Enter Width or Leave 0 for Auto</t>
    </r>
  </si>
  <si>
    <t>For Fixed Inlet - Enter Width or Leave Zero for Auto</t>
  </si>
  <si>
    <t>For Fixed Inlet - Enter Height or Leave Zero for Auto</t>
  </si>
  <si>
    <t>3 - normal (1.64 for short)</t>
  </si>
  <si>
    <t>Not Used</t>
  </si>
  <si>
    <t>NOT USED</t>
  </si>
  <si>
    <t xml:space="preserve">Air Ramp Annular Ring </t>
  </si>
  <si>
    <t>Inner Radius</t>
  </si>
  <si>
    <r>
      <t>Pi (</t>
    </r>
    <r>
      <rPr>
        <b/>
        <sz val="8"/>
        <rFont val="Arial"/>
        <family val="2"/>
      </rPr>
      <t>π)</t>
    </r>
  </si>
  <si>
    <t>mm/inch</t>
  </si>
  <si>
    <t>Cyclone Design Tool
Metric Version</t>
  </si>
  <si>
    <t>Cyclone Design Tool
Imperial Version</t>
  </si>
  <si>
    <t>ICA=pi*(DS/2)^2</t>
  </si>
  <si>
    <t>inches =</t>
  </si>
  <si>
    <t>Cyclone Design Tool
Metric Version - Ducts and Hoses in Inches</t>
  </si>
  <si>
    <t>ARI=1/(((4*pi^2)*OR)</t>
  </si>
  <si>
    <t>(Used to Size Cyclone Only)</t>
  </si>
  <si>
    <t>Recommended Diameter (mm)</t>
  </si>
  <si>
    <r>
      <t>CIW=(ICA/2)^</t>
    </r>
    <r>
      <rPr>
        <b/>
        <sz val="8"/>
        <rFont val="Arial"/>
        <family val="2"/>
      </rPr>
      <t>½</t>
    </r>
  </si>
  <si>
    <t>ARO=ARI+D/4-SC</t>
  </si>
  <si>
    <t>seam clearance (SC) =</t>
  </si>
  <si>
    <r>
      <t xml:space="preserve">Ducting Size ( </t>
    </r>
    <r>
      <rPr>
        <sz val="8"/>
        <rFont val="Arial"/>
        <family val="2"/>
      </rPr>
      <t xml:space="preserve">≥ </t>
    </r>
    <r>
      <rPr>
        <sz val="8"/>
        <rFont val="Arial"/>
        <family val="2"/>
      </rPr>
      <t>6")</t>
    </r>
  </si>
  <si>
    <r>
      <t xml:space="preserve">Motor Size in HP » 1.5 </t>
    </r>
    <r>
      <rPr>
        <sz val="8"/>
        <rFont val="Arial"/>
        <family val="2"/>
      </rPr>
      <t>≤</t>
    </r>
    <r>
      <rPr>
        <sz val="8"/>
        <rFont val="Arial"/>
        <family val="2"/>
      </rPr>
      <t xml:space="preserve"> motor ≤ 5 </t>
    </r>
  </si>
  <si>
    <t>Ducting Size ( ≥ 150mm)</t>
  </si>
  <si>
    <t>Ducting Size ( ≥ 6")</t>
  </si>
  <si>
    <t>Bellow are the instructions on how to use this spreadsheet that will let you design a cyclone according to your specific needs.</t>
  </si>
  <si>
    <t>Cyclone Orientation</t>
  </si>
  <si>
    <r>
      <t xml:space="preserve">We can build our cyclones from these plans with the inlet on either the left or right, but </t>
    </r>
    <r>
      <rPr>
        <b/>
        <sz val="10"/>
        <color indexed="16"/>
        <rFont val="Dutch (scalable)"/>
        <family val="0"/>
      </rPr>
      <t>you should build your cyclone for the best match with your impeller</t>
    </r>
    <r>
      <rPr>
        <sz val="10"/>
        <color indexed="16"/>
        <rFont val="Dutch (scalable)"/>
        <family val="0"/>
      </rPr>
      <t xml:space="preserve">. The direction the air turns inside the cyclone is set by the inlet. For smaller motors and impellers you can put the inlet on either side because my testing only showed about 0.1 amp difference with no measurable airflow difference. When I upgraded from the smaller blower to the larger I was stunned at the difference. The bigger impellers with larger motors generate a really fast moving spiral of air that needs to be turning in the same direction as the impeller, or the impeller has to overcome that direction of spin. </t>
    </r>
    <r>
      <rPr>
        <b/>
        <sz val="10"/>
        <color indexed="10"/>
        <rFont val="Dutch (scalable)"/>
        <family val="0"/>
      </rPr>
      <t>This quickly spinning air when it hits the blower can seriously hurt overall performance if it is not turning in the same direction that the impeller is rotating.</t>
    </r>
    <r>
      <rPr>
        <sz val="10"/>
        <color indexed="16"/>
        <rFont val="Dutch (scalable)"/>
        <family val="0"/>
      </rPr>
      <t xml:space="preserve"> With a big impeller from Clear Vue that all turn in the same direction, I found the blower moved as much as a 33% more total airflow if the impeller turned in the same direction as the air coming into the blower. You need to specify if you have a left or right handed cyclone to make sure you get optimum performance.
A left handed cyclone is one where when facing the cyclone as it hangs we see the inlet pointing toward us on the left side. 
The cutout is the same for either orientation, we just change which side is up when we roll the metal or plastic to put the inlet on side we want.</t>
    </r>
  </si>
  <si>
    <t>Welcome to the Bill Pentz Cyclone Design spreadsheet.</t>
  </si>
  <si>
    <t>The drawings, procedures and words shared on these pages are for information only. Your actions are your responsibility - VERIFY and CHECK information out before proceeding, and don't attempt anything without the required skills. Although I've taken every care to ensure what I have done and presented is safe, dust collection equipment uses electrical components and blowers that when improperly built, used, or maintained may cause serious injury or even death, so USE THIS INFORMATION AT YOUR OWN RISK! At the same time, unless you as a woodworker provide appropriate protections for the fine wood dust you make, you put your health, the health of those close to you, and even the health of your pets at risk. Long terms exposure to fine wood dust eventually harms most woodworkers. Please take the time to protect yourself and those close to you. HIRE A PROFESSIONAL ENGINEER to design, specify, test, and certify performance of any dust collection system if you have a commercial or an industrial application, allergies, other medical problems, people working for you, a large shop, work with hazardous materials, or are subject to regulatory oversight. 
Neither I (Bill Pentz) nor any other references or links on these pages will accept any liability for any damages or injury caused to people or property from the using 
of this information or from any associated links. 
No claims are expressed or implied as to the safety, usefulness, or accuracy of this information.</t>
  </si>
  <si>
    <t>Disclaimer</t>
  </si>
  <si>
    <t>This spreadsheet is divided into 3 tabs, to allow people that use different Unit Systems to use the same material</t>
  </si>
  <si>
    <t>a</t>
  </si>
  <si>
    <t>b</t>
  </si>
  <si>
    <t>c</t>
  </si>
  <si>
    <t>d</t>
  </si>
  <si>
    <t>e</t>
  </si>
  <si>
    <t>f</t>
  </si>
  <si>
    <t>g</t>
  </si>
  <si>
    <t>h</t>
  </si>
  <si>
    <t>i</t>
  </si>
  <si>
    <t>j</t>
  </si>
  <si>
    <t>k</t>
  </si>
  <si>
    <t>In this field, you must enter the size of the ducting of your Dust Collection system</t>
  </si>
  <si>
    <t>In this field, you must choose the type of impeller that will be used, because different impellers have different performance</t>
  </si>
  <si>
    <t>Instructions</t>
  </si>
  <si>
    <t>Enter the Motor Size that will be used with the Cyclone. If you want to attach the cyclone to a vaccum cleaner, enter zero</t>
  </si>
  <si>
    <t>Enter the thickness of the lid on top of the cyclone. Normaly, they are made of plywood or MDF, but can also be made of metal</t>
  </si>
  <si>
    <t>Determine whether you are going to build an air ramp (recommended) or not.</t>
  </si>
  <si>
    <t>For wood dust the best cone length occurs when it is 3 times the upper cylinder diameter. That also gives the best particle separation until you get to a much taller cyclone. Unfortunately, that creates a too-tall cyclone for many woodworkers who have an 8' ceiling. The next best reversal point is when your cone is 1.64 times that upper diameter</t>
  </si>
  <si>
    <t>If you know what size of cyclone you need, enter its dimensions here. Otherwise, enter ZERO so the spreadsheet wil select the best size for you according to the information you provided in the other fields</t>
  </si>
  <si>
    <t>If you know what size of inlet you need, enter its dimensions here. Otherwise, enter ZERO so the spreadsheet wil select the best size for you according to the information you provided in the other fields</t>
  </si>
  <si>
    <t>For the Metrics (2) spreadsheet only</t>
  </si>
  <si>
    <t>l</t>
  </si>
  <si>
    <t>m</t>
  </si>
  <si>
    <r>
      <t xml:space="preserve">● </t>
    </r>
    <r>
      <rPr>
        <sz val="10"/>
        <rFont val="Arial"/>
        <family val="0"/>
      </rPr>
      <t>The first tab (IMPERIAL) is designed for those who use the Imperial system (inches, feet etc.)</t>
    </r>
  </si>
  <si>
    <t>● The second tab (METRIC) is the same material, but in a metric version (mm, cm, m etc)</t>
  </si>
  <si>
    <t>● The third tab (METRIC 2) is for those that use the metric system but their ducting and hoses are sold in inches.</t>
  </si>
  <si>
    <r>
      <t xml:space="preserve">The hoses we need to connect to a drum only come in some defined sizes. Therefore, we need to select the most appropriate hose diameter to ensure we´ll be able to buy a piece of hose that will fit on the end of the cyclone. 
The spreadsheet searches the Hose Size table at the left and find the value that will be the most adequate to the cyclone, using the selected tolerance values.
This table allows you to adjust the cyclone size to the hoses available at your area. If you have different hose sizes, just enter the values in the 2nd column (in </t>
    </r>
    <r>
      <rPr>
        <sz val="10"/>
        <color indexed="48"/>
        <rFont val="Arial"/>
        <family val="2"/>
      </rPr>
      <t>blue</t>
    </r>
    <r>
      <rPr>
        <sz val="10"/>
        <rFont val="Arial"/>
        <family val="0"/>
      </rPr>
      <t>) ordered from the lowest value to the highest value, such as this example.</t>
    </r>
  </si>
  <si>
    <r>
      <t xml:space="preserve">To avoid any mistakes, this spreadsheet is protected and will allow you to enter only values that are in </t>
    </r>
    <r>
      <rPr>
        <sz val="10"/>
        <color indexed="48"/>
        <rFont val="Arial"/>
        <family val="2"/>
      </rPr>
      <t>blue</t>
    </r>
  </si>
  <si>
    <t>n</t>
  </si>
  <si>
    <t>The Tab Overlap can be adjusted to your particular need. Some people that use a seaming machine might require a larger tab, while others might not. Adjust it to your particular needs.</t>
  </si>
  <si>
    <t>In this field, you must enter the size of the ducting of your Dust Collection system. To make it easier for those people that only have ducting in inches available, the system calculates the value in milimeter for you</t>
  </si>
  <si>
    <t>If you know what size of cyclone you need, enter its dimensions here. Otherwise, enter ZERO so the spreadsheet wil select the best size for you according to the information you provided in the other fields. To make it easier for those people that only have ducting in inches available, the system calculates the value in milimeter for you</t>
  </si>
  <si>
    <t>Version 09/01/07</t>
  </si>
  <si>
    <t xml:space="preserve">© Copyright 2008 - William F. Pentz. </t>
  </si>
  <si>
    <t>Chord Check Measures</t>
  </si>
  <si>
    <t>Last updated by B Pentz</t>
  </si>
  <si>
    <t>Fixed ducting size format to show decimal for use with smaller cyclones</t>
  </si>
  <si>
    <r>
      <t xml:space="preserve">vaccum </t>
    </r>
    <r>
      <rPr>
        <sz val="10"/>
        <color indexed="10"/>
        <rFont val="Arial"/>
        <family val="2"/>
      </rPr>
      <t>*</t>
    </r>
  </si>
  <si>
    <t>Update:</t>
  </si>
  <si>
    <t>Cyclone Min</t>
  </si>
  <si>
    <t>Version 04/03/12</t>
  </si>
  <si>
    <t xml:space="preserve">© Copyright 2012 - William F. Pentz. </t>
  </si>
  <si>
    <r>
      <rPr>
        <sz val="8"/>
        <color indexed="10"/>
        <rFont val="Arial"/>
        <family val="2"/>
      </rPr>
      <t>Note:</t>
    </r>
    <r>
      <rPr>
        <sz val="8"/>
        <rFont val="Arial"/>
        <family val="2"/>
      </rPr>
      <t xml:space="preserve"> Put your mouse pointer on the upper red corners of the blue cells for more information.</t>
    </r>
  </si>
  <si>
    <t>OD=D-2*IW</t>
  </si>
  <si>
    <t>/(ID^2+(2*PI*OR)^2))+SC</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</si>
</sst>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m/d/yy\ h:mm\ AM/PM"/>
    <numFmt numFmtId="175" formatCode="0.000"/>
    <numFmt numFmtId="176" formatCode="0.0"/>
    <numFmt numFmtId="177" formatCode="#\ ??/16"/>
    <numFmt numFmtId="178" formatCode="#,##0.000"/>
    <numFmt numFmtId="179" formatCode="0.0000000000000"/>
    <numFmt numFmtId="180" formatCode="0.0%"/>
    <numFmt numFmtId="181" formatCode="0.0000"/>
    <numFmt numFmtId="182" formatCode="&quot;Sim&quot;;&quot;Sim&quot;;&quot;Não&quot;"/>
    <numFmt numFmtId="183" formatCode="&quot;Verdadeiro&quot;;&quot;Verdadeiro&quot;;&quot;Falso&quot;"/>
    <numFmt numFmtId="184" formatCode="&quot;Ativar&quot;;&quot;Ativar&quot;;&quot;Desativar&quot;"/>
    <numFmt numFmtId="185" formatCode="###.##\o"/>
    <numFmt numFmtId="186" formatCode="\ \ ###.##\o"/>
  </numFmts>
  <fonts count="63">
    <font>
      <sz val="10"/>
      <name val="Arial"/>
      <family val="0"/>
    </font>
    <font>
      <u val="single"/>
      <sz val="10"/>
      <color indexed="12"/>
      <name val="Arial"/>
      <family val="2"/>
    </font>
    <font>
      <u val="single"/>
      <sz val="10"/>
      <color indexed="20"/>
      <name val="Arial"/>
      <family val="2"/>
    </font>
    <font>
      <b/>
      <sz val="8"/>
      <name val="Arial"/>
      <family val="2"/>
    </font>
    <font>
      <b/>
      <sz val="10"/>
      <name val="Arial"/>
      <family val="2"/>
    </font>
    <font>
      <sz val="10"/>
      <color indexed="12"/>
      <name val="Arial"/>
      <family val="2"/>
    </font>
    <font>
      <b/>
      <sz val="12"/>
      <name val="Arial"/>
      <family val="2"/>
    </font>
    <font>
      <sz val="8"/>
      <name val="Arial"/>
      <family val="2"/>
    </font>
    <font>
      <sz val="8"/>
      <color indexed="12"/>
      <name val="Arial"/>
      <family val="2"/>
    </font>
    <font>
      <sz val="7"/>
      <name val="Arial"/>
      <family val="2"/>
    </font>
    <font>
      <sz val="6"/>
      <name val="Arial"/>
      <family val="2"/>
    </font>
    <font>
      <vertAlign val="superscript"/>
      <sz val="8"/>
      <name val="Arial"/>
      <family val="2"/>
    </font>
    <font>
      <b/>
      <u val="single"/>
      <sz val="10"/>
      <color indexed="17"/>
      <name val="Arial"/>
      <family val="2"/>
    </font>
    <font>
      <b/>
      <sz val="10"/>
      <color indexed="12"/>
      <name val="Dutch (scalable)"/>
      <family val="0"/>
    </font>
    <font>
      <b/>
      <sz val="9"/>
      <name val="Arial"/>
      <family val="2"/>
    </font>
    <font>
      <b/>
      <sz val="10"/>
      <color indexed="12"/>
      <name val="Arial"/>
      <family val="2"/>
    </font>
    <font>
      <b/>
      <sz val="7"/>
      <name val="Arial"/>
      <family val="2"/>
    </font>
    <font>
      <sz val="10"/>
      <color indexed="10"/>
      <name val="Arial"/>
      <family val="2"/>
    </font>
    <font>
      <b/>
      <sz val="8"/>
      <name val="Tahoma"/>
      <family val="2"/>
    </font>
    <font>
      <sz val="8"/>
      <name val="Tahoma"/>
      <family val="2"/>
    </font>
    <font>
      <u val="single"/>
      <sz val="8"/>
      <name val="Tahoma"/>
      <family val="2"/>
    </font>
    <font>
      <sz val="8"/>
      <color indexed="10"/>
      <name val="Arial"/>
      <family val="2"/>
    </font>
    <font>
      <b/>
      <sz val="8"/>
      <color indexed="12"/>
      <name val="Dutch (scalable)"/>
      <family val="0"/>
    </font>
    <font>
      <b/>
      <sz val="6"/>
      <name val="Arial"/>
      <family val="2"/>
    </font>
    <font>
      <b/>
      <sz val="13.5"/>
      <color indexed="16"/>
      <name val="Dutch (scalable)"/>
      <family val="0"/>
    </font>
    <font>
      <sz val="10"/>
      <color indexed="16"/>
      <name val="Dutch (scalable)"/>
      <family val="0"/>
    </font>
    <font>
      <b/>
      <sz val="10"/>
      <color indexed="16"/>
      <name val="Dutch (scalable)"/>
      <family val="0"/>
    </font>
    <font>
      <b/>
      <sz val="10"/>
      <color indexed="10"/>
      <name val="Dutch (scalable)"/>
      <family val="0"/>
    </font>
    <font>
      <sz val="10"/>
      <color indexed="48"/>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thin"/>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style="medium"/>
      <right style="thin"/>
      <top>
        <color indexed="63"/>
      </top>
      <bottom style="medium"/>
    </border>
    <border>
      <left style="medium"/>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style="thin"/>
      <right>
        <color indexed="63"/>
      </right>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08">
    <xf numFmtId="0" fontId="0" fillId="0" borderId="0" xfId="0" applyAlignment="1">
      <alignment/>
    </xf>
    <xf numFmtId="0" fontId="0" fillId="0" borderId="0" xfId="0" applyBorder="1" applyAlignment="1">
      <alignment/>
    </xf>
    <xf numFmtId="0" fontId="7" fillId="0" borderId="0" xfId="0" applyFont="1" applyAlignment="1">
      <alignment/>
    </xf>
    <xf numFmtId="0" fontId="3" fillId="33" borderId="10" xfId="0" applyFont="1" applyFill="1" applyBorder="1" applyAlignment="1">
      <alignment horizontal="center"/>
    </xf>
    <xf numFmtId="0" fontId="7" fillId="33" borderId="0" xfId="0" applyFont="1"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horizontal="center"/>
    </xf>
    <xf numFmtId="175" fontId="7" fillId="33" borderId="0" xfId="0" applyNumberFormat="1" applyFont="1" applyFill="1" applyBorder="1" applyAlignment="1">
      <alignment horizontal="center"/>
    </xf>
    <xf numFmtId="2" fontId="7" fillId="33" borderId="0" xfId="0" applyNumberFormat="1" applyFont="1" applyFill="1" applyBorder="1" applyAlignment="1">
      <alignment horizontal="center"/>
    </xf>
    <xf numFmtId="175" fontId="7" fillId="33" borderId="11" xfId="0" applyNumberFormat="1" applyFont="1" applyFill="1" applyBorder="1" applyAlignment="1">
      <alignment horizontal="center"/>
    </xf>
    <xf numFmtId="0" fontId="0" fillId="33" borderId="14" xfId="0" applyFill="1" applyBorder="1" applyAlignment="1">
      <alignment/>
    </xf>
    <xf numFmtId="12" fontId="7" fillId="33" borderId="0" xfId="0" applyNumberFormat="1" applyFont="1" applyFill="1" applyBorder="1" applyAlignment="1">
      <alignment horizontal="center"/>
    </xf>
    <xf numFmtId="175" fontId="7" fillId="33" borderId="0" xfId="0" applyNumberFormat="1" applyFont="1" applyFill="1" applyBorder="1" applyAlignment="1">
      <alignment/>
    </xf>
    <xf numFmtId="175" fontId="3" fillId="33" borderId="0" xfId="0" applyNumberFormat="1" applyFont="1" applyFill="1" applyBorder="1" applyAlignment="1">
      <alignment horizontal="right"/>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176" fontId="7" fillId="33" borderId="0" xfId="0" applyNumberFormat="1" applyFont="1" applyFill="1" applyBorder="1" applyAlignment="1">
      <alignment horizontal="left"/>
    </xf>
    <xf numFmtId="1" fontId="7" fillId="33" borderId="0" xfId="0" applyNumberFormat="1" applyFont="1" applyFill="1" applyBorder="1" applyAlignment="1">
      <alignment horizontal="left"/>
    </xf>
    <xf numFmtId="1" fontId="7" fillId="33" borderId="0" xfId="0" applyNumberFormat="1" applyFont="1" applyFill="1" applyBorder="1" applyAlignment="1">
      <alignment/>
    </xf>
    <xf numFmtId="176" fontId="7" fillId="33" borderId="0" xfId="0" applyNumberFormat="1" applyFont="1" applyFill="1" applyBorder="1" applyAlignment="1">
      <alignment horizontal="right"/>
    </xf>
    <xf numFmtId="0" fontId="7" fillId="33" borderId="10" xfId="0" applyFont="1" applyFill="1" applyBorder="1" applyAlignment="1">
      <alignment horizontal="center"/>
    </xf>
    <xf numFmtId="176" fontId="7" fillId="33" borderId="0" xfId="0" applyNumberFormat="1" applyFont="1" applyFill="1" applyBorder="1" applyAlignment="1">
      <alignment/>
    </xf>
    <xf numFmtId="0" fontId="7" fillId="33" borderId="11" xfId="0" applyFont="1" applyFill="1" applyBorder="1" applyAlignment="1">
      <alignment/>
    </xf>
    <xf numFmtId="176" fontId="7" fillId="33" borderId="0" xfId="0" applyNumberFormat="1" applyFont="1" applyFill="1" applyBorder="1" applyAlignment="1">
      <alignment/>
    </xf>
    <xf numFmtId="176" fontId="7" fillId="33" borderId="0" xfId="0" applyNumberFormat="1" applyFont="1" applyFill="1" applyBorder="1" applyAlignment="1">
      <alignment horizontal="center" vertical="center"/>
    </xf>
    <xf numFmtId="0" fontId="12" fillId="33" borderId="10" xfId="53" applyFont="1" applyFill="1" applyBorder="1" applyAlignment="1">
      <alignment/>
    </xf>
    <xf numFmtId="0" fontId="16" fillId="33" borderId="13" xfId="0" applyFont="1" applyFill="1" applyBorder="1" applyAlignment="1">
      <alignment horizontal="center"/>
    </xf>
    <xf numFmtId="176" fontId="7" fillId="33" borderId="10" xfId="0" applyNumberFormat="1" applyFont="1" applyFill="1" applyBorder="1" applyAlignment="1">
      <alignment horizontal="left"/>
    </xf>
    <xf numFmtId="0" fontId="0" fillId="33" borderId="17" xfId="0" applyFill="1" applyBorder="1" applyAlignment="1">
      <alignment/>
    </xf>
    <xf numFmtId="0" fontId="6" fillId="33" borderId="11" xfId="0" applyFont="1" applyFill="1" applyBorder="1" applyAlignment="1">
      <alignment/>
    </xf>
    <xf numFmtId="0" fontId="0" fillId="33" borderId="11" xfId="0" applyFill="1" applyBorder="1" applyAlignment="1">
      <alignment/>
    </xf>
    <xf numFmtId="0" fontId="12" fillId="33" borderId="11" xfId="53" applyFont="1" applyFill="1" applyBorder="1" applyAlignment="1">
      <alignment/>
    </xf>
    <xf numFmtId="0" fontId="0" fillId="0" borderId="0" xfId="0" applyFill="1" applyBorder="1" applyAlignment="1">
      <alignment/>
    </xf>
    <xf numFmtId="0" fontId="13" fillId="0" borderId="0" xfId="0" applyFont="1" applyFill="1" applyBorder="1" applyAlignment="1">
      <alignment horizontal="center" vertical="center" wrapText="1"/>
    </xf>
    <xf numFmtId="2" fontId="0" fillId="0" borderId="0" xfId="0" applyNumberFormat="1" applyAlignment="1">
      <alignment/>
    </xf>
    <xf numFmtId="13" fontId="7" fillId="0" borderId="0" xfId="0" applyNumberFormat="1" applyFont="1" applyFill="1" applyBorder="1" applyAlignment="1">
      <alignment horizontal="center"/>
    </xf>
    <xf numFmtId="2" fontId="7" fillId="0" borderId="10" xfId="0" applyNumberFormat="1" applyFont="1" applyFill="1" applyBorder="1" applyAlignment="1">
      <alignment horizontal="center"/>
    </xf>
    <xf numFmtId="0" fontId="3" fillId="33" borderId="0" xfId="0" applyFont="1" applyFill="1" applyBorder="1" applyAlignment="1">
      <alignment horizontal="center"/>
    </xf>
    <xf numFmtId="0" fontId="7" fillId="33" borderId="18" xfId="0" applyFont="1" applyFill="1" applyBorder="1" applyAlignment="1">
      <alignment horizontal="center"/>
    </xf>
    <xf numFmtId="2" fontId="7" fillId="0" borderId="0" xfId="0" applyNumberFormat="1" applyFont="1" applyFill="1" applyBorder="1" applyAlignment="1">
      <alignment horizontal="center"/>
    </xf>
    <xf numFmtId="0" fontId="0" fillId="0" borderId="18"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1" xfId="0" applyFill="1" applyBorder="1" applyAlignment="1">
      <alignment/>
    </xf>
    <xf numFmtId="0" fontId="0" fillId="0" borderId="10" xfId="0"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xf>
    <xf numFmtId="0" fontId="6" fillId="0" borderId="0" xfId="0" applyFont="1" applyFill="1" applyBorder="1" applyAlignment="1">
      <alignment vertical="center"/>
    </xf>
    <xf numFmtId="0" fontId="0" fillId="0" borderId="19" xfId="0" applyFont="1" applyFill="1" applyBorder="1" applyAlignment="1">
      <alignment horizontal="left"/>
    </xf>
    <xf numFmtId="0" fontId="0" fillId="0" borderId="0" xfId="0" applyFont="1" applyFill="1" applyBorder="1" applyAlignment="1">
      <alignment horizontal="left"/>
    </xf>
    <xf numFmtId="2" fontId="7" fillId="0" borderId="0" xfId="0" applyNumberFormat="1" applyFont="1" applyFill="1" applyBorder="1" applyAlignment="1">
      <alignment horizontal="left"/>
    </xf>
    <xf numFmtId="0" fontId="0" fillId="0" borderId="19" xfId="0" applyFill="1" applyBorder="1" applyAlignment="1">
      <alignment vertical="top" wrapText="1"/>
    </xf>
    <xf numFmtId="0" fontId="0" fillId="0" borderId="0" xfId="0" applyFill="1" applyBorder="1" applyAlignment="1">
      <alignment horizontal="left" vertical="top" wrapText="1"/>
    </xf>
    <xf numFmtId="2" fontId="7" fillId="0" borderId="10" xfId="0" applyNumberFormat="1" applyFont="1" applyFill="1" applyBorder="1" applyAlignment="1">
      <alignment/>
    </xf>
    <xf numFmtId="175" fontId="7" fillId="0" borderId="10" xfId="0" applyNumberFormat="1" applyFont="1" applyFill="1" applyBorder="1" applyAlignment="1">
      <alignment horizontal="right"/>
    </xf>
    <xf numFmtId="2" fontId="7" fillId="0" borderId="0" xfId="0" applyNumberFormat="1" applyFont="1" applyFill="1" applyBorder="1" applyAlignment="1">
      <alignment/>
    </xf>
    <xf numFmtId="2" fontId="7" fillId="0" borderId="0" xfId="0" applyNumberFormat="1" applyFont="1" applyFill="1" applyBorder="1" applyAlignment="1">
      <alignment horizontal="right"/>
    </xf>
    <xf numFmtId="176" fontId="7" fillId="0" borderId="0" xfId="0" applyNumberFormat="1" applyFont="1" applyFill="1" applyBorder="1" applyAlignment="1">
      <alignment horizontal="left"/>
    </xf>
    <xf numFmtId="12" fontId="7" fillId="0" borderId="0" xfId="0" applyNumberFormat="1" applyFont="1" applyFill="1" applyBorder="1" applyAlignment="1">
      <alignment horizontal="left"/>
    </xf>
    <xf numFmtId="0" fontId="0" fillId="0" borderId="20" xfId="0" applyFill="1" applyBorder="1" applyAlignment="1">
      <alignment vertical="top" wrapText="1"/>
    </xf>
    <xf numFmtId="0" fontId="7" fillId="0" borderId="0" xfId="0" applyFont="1" applyFill="1" applyBorder="1" applyAlignment="1">
      <alignment horizontal="right"/>
    </xf>
    <xf numFmtId="12" fontId="7" fillId="0" borderId="0" xfId="0" applyNumberFormat="1" applyFont="1" applyFill="1" applyBorder="1" applyAlignment="1">
      <alignment horizontal="center"/>
    </xf>
    <xf numFmtId="2" fontId="7" fillId="0" borderId="0" xfId="0" applyNumberFormat="1" applyFont="1" applyFill="1" applyBorder="1" applyAlignment="1">
      <alignment horizontal="left"/>
    </xf>
    <xf numFmtId="175" fontId="0" fillId="0" borderId="0" xfId="0" applyNumberFormat="1" applyFill="1" applyBorder="1" applyAlignment="1">
      <alignment/>
    </xf>
    <xf numFmtId="2" fontId="7" fillId="0" borderId="0" xfId="0" applyNumberFormat="1" applyFont="1" applyFill="1" applyBorder="1" applyAlignment="1">
      <alignment horizontal="right"/>
    </xf>
    <xf numFmtId="0" fontId="0" fillId="0" borderId="21" xfId="0" applyFill="1" applyBorder="1" applyAlignment="1">
      <alignment vertical="top" wrapText="1"/>
    </xf>
    <xf numFmtId="2" fontId="7" fillId="0" borderId="0" xfId="0" applyNumberFormat="1" applyFont="1" applyFill="1" applyBorder="1" applyAlignment="1">
      <alignment horizontal="center"/>
    </xf>
    <xf numFmtId="0" fontId="0" fillId="0" borderId="0" xfId="0" applyFill="1" applyBorder="1" applyAlignment="1">
      <alignment horizontal="right"/>
    </xf>
    <xf numFmtId="0" fontId="4" fillId="0" borderId="0" xfId="0" applyFont="1" applyFill="1" applyBorder="1" applyAlignment="1">
      <alignment vertical="center"/>
    </xf>
    <xf numFmtId="2" fontId="9" fillId="0" borderId="0" xfId="0" applyNumberFormat="1" applyFont="1" applyFill="1" applyBorder="1" applyAlignment="1">
      <alignment horizontal="center"/>
    </xf>
    <xf numFmtId="0" fontId="4" fillId="0" borderId="0" xfId="0" applyFont="1" applyFill="1" applyBorder="1" applyAlignment="1">
      <alignment horizontal="left" vertical="top" wrapText="1"/>
    </xf>
    <xf numFmtId="0" fontId="4" fillId="0" borderId="10" xfId="0" applyFont="1" applyFill="1" applyBorder="1" applyAlignment="1">
      <alignment horizontal="center"/>
    </xf>
    <xf numFmtId="177" fontId="0" fillId="0" borderId="0" xfId="0" applyNumberFormat="1" applyFill="1" applyBorder="1" applyAlignment="1">
      <alignment horizontal="center"/>
    </xf>
    <xf numFmtId="2" fontId="9" fillId="0" borderId="0" xfId="0" applyNumberFormat="1" applyFont="1" applyFill="1" applyBorder="1" applyAlignment="1">
      <alignment horizontal="right" vertical="center"/>
    </xf>
    <xf numFmtId="0" fontId="4" fillId="0" borderId="0" xfId="0" applyFont="1" applyFill="1" applyBorder="1" applyAlignment="1">
      <alignment horizontal="left"/>
    </xf>
    <xf numFmtId="13" fontId="7" fillId="0" borderId="0" xfId="0" applyNumberFormat="1" applyFont="1" applyFill="1" applyBorder="1" applyAlignment="1">
      <alignment horizontal="left"/>
    </xf>
    <xf numFmtId="2" fontId="7" fillId="0" borderId="0" xfId="0" applyNumberFormat="1" applyFont="1" applyFill="1" applyBorder="1" applyAlignment="1">
      <alignment/>
    </xf>
    <xf numFmtId="175" fontId="7" fillId="0" borderId="0" xfId="0" applyNumberFormat="1" applyFont="1" applyFill="1" applyBorder="1" applyAlignment="1">
      <alignment horizontal="center"/>
    </xf>
    <xf numFmtId="12" fontId="7" fillId="0" borderId="0" xfId="0" applyNumberFormat="1" applyFont="1" applyFill="1" applyBorder="1" applyAlignment="1">
      <alignment horizontal="right"/>
    </xf>
    <xf numFmtId="0" fontId="3" fillId="0" borderId="0" xfId="0" applyFont="1" applyFill="1" applyBorder="1" applyAlignment="1">
      <alignment horizontal="right"/>
    </xf>
    <xf numFmtId="0" fontId="7" fillId="0" borderId="0" xfId="0" applyFont="1" applyFill="1" applyBorder="1" applyAlignment="1">
      <alignment/>
    </xf>
    <xf numFmtId="12" fontId="9" fillId="0" borderId="0" xfId="0" applyNumberFormat="1" applyFont="1" applyFill="1" applyBorder="1" applyAlignment="1">
      <alignment vertical="center"/>
    </xf>
    <xf numFmtId="0" fontId="7" fillId="0" borderId="11" xfId="0" applyFont="1" applyFill="1" applyBorder="1" applyAlignment="1">
      <alignment/>
    </xf>
    <xf numFmtId="13" fontId="7" fillId="0" borderId="11" xfId="0" applyNumberFormat="1" applyFont="1" applyFill="1" applyBorder="1" applyAlignment="1">
      <alignment horizontal="center"/>
    </xf>
    <xf numFmtId="176" fontId="7" fillId="0" borderId="10" xfId="0" applyNumberFormat="1" applyFont="1" applyFill="1" applyBorder="1" applyAlignment="1">
      <alignment horizontal="left"/>
    </xf>
    <xf numFmtId="176" fontId="7" fillId="0" borderId="0" xfId="0" applyNumberFormat="1" applyFont="1" applyFill="1" applyBorder="1" applyAlignment="1">
      <alignment horizontal="center" vertical="center"/>
    </xf>
    <xf numFmtId="12" fontId="9" fillId="0" borderId="0" xfId="0" applyNumberFormat="1" applyFont="1" applyFill="1" applyBorder="1" applyAlignment="1">
      <alignment horizontal="center" vertical="top"/>
    </xf>
    <xf numFmtId="13" fontId="9" fillId="0" borderId="0" xfId="0" applyNumberFormat="1" applyFont="1" applyFill="1" applyBorder="1" applyAlignment="1">
      <alignment horizontal="center"/>
    </xf>
    <xf numFmtId="2" fontId="7" fillId="0" borderId="0" xfId="0" applyNumberFormat="1" applyFont="1" applyFill="1" applyBorder="1" applyAlignment="1">
      <alignment vertical="top"/>
    </xf>
    <xf numFmtId="12" fontId="7" fillId="0" borderId="0" xfId="0" applyNumberFormat="1" applyFont="1" applyFill="1" applyBorder="1" applyAlignment="1">
      <alignment horizontal="center" vertical="top"/>
    </xf>
    <xf numFmtId="12" fontId="7" fillId="0" borderId="11" xfId="0" applyNumberFormat="1" applyFont="1" applyFill="1" applyBorder="1" applyAlignment="1">
      <alignment horizontal="center" vertical="top"/>
    </xf>
    <xf numFmtId="1" fontId="0" fillId="0" borderId="0" xfId="0" applyNumberFormat="1" applyFill="1" applyBorder="1" applyAlignment="1">
      <alignment horizontal="center"/>
    </xf>
    <xf numFmtId="12" fontId="7" fillId="0" borderId="0" xfId="0" applyNumberFormat="1" applyFont="1" applyFill="1" applyBorder="1" applyAlignment="1">
      <alignment horizontal="left"/>
    </xf>
    <xf numFmtId="0" fontId="0" fillId="0" borderId="0" xfId="0" applyFill="1" applyBorder="1" applyAlignment="1">
      <alignment horizontal="center"/>
    </xf>
    <xf numFmtId="1" fontId="0" fillId="0" borderId="0" xfId="0" applyNumberFormat="1" applyFill="1" applyBorder="1" applyAlignment="1">
      <alignment/>
    </xf>
    <xf numFmtId="1" fontId="7" fillId="0" borderId="0" xfId="0" applyNumberFormat="1" applyFont="1" applyFill="1" applyBorder="1" applyAlignment="1">
      <alignment horizontal="left"/>
    </xf>
    <xf numFmtId="0" fontId="7" fillId="0" borderId="10" xfId="0" applyFont="1" applyFill="1" applyBorder="1" applyAlignment="1">
      <alignment horizontal="center"/>
    </xf>
    <xf numFmtId="2" fontId="9" fillId="0" borderId="11" xfId="0" applyNumberFormat="1" applyFont="1" applyFill="1" applyBorder="1" applyAlignment="1">
      <alignment horizontal="center"/>
    </xf>
    <xf numFmtId="0" fontId="7" fillId="0" borderId="10" xfId="0" applyFont="1" applyFill="1" applyBorder="1" applyAlignment="1">
      <alignment/>
    </xf>
    <xf numFmtId="2" fontId="9" fillId="0" borderId="0" xfId="0" applyNumberFormat="1" applyFont="1" applyFill="1" applyBorder="1" applyAlignment="1">
      <alignment horizontal="left"/>
    </xf>
    <xf numFmtId="1" fontId="7" fillId="0" borderId="0" xfId="0" applyNumberFormat="1" applyFont="1" applyFill="1" applyBorder="1" applyAlignment="1">
      <alignment/>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9" fillId="0" borderId="11" xfId="0" applyNumberFormat="1" applyFont="1" applyFill="1" applyBorder="1" applyAlignment="1">
      <alignment horizontal="left" vertical="center"/>
    </xf>
    <xf numFmtId="12" fontId="7" fillId="0" borderId="0" xfId="0" applyNumberFormat="1" applyFont="1" applyFill="1" applyBorder="1" applyAlignment="1">
      <alignment horizontal="left" vertical="center"/>
    </xf>
    <xf numFmtId="0" fontId="7" fillId="0" borderId="0" xfId="0" applyFont="1" applyFill="1" applyBorder="1" applyAlignment="1">
      <alignment horizontal="left"/>
    </xf>
    <xf numFmtId="13" fontId="7" fillId="0" borderId="11" xfId="0" applyNumberFormat="1" applyFont="1" applyFill="1" applyBorder="1" applyAlignment="1">
      <alignment horizontal="center" vertical="center"/>
    </xf>
    <xf numFmtId="2" fontId="7" fillId="0" borderId="0" xfId="0" applyNumberFormat="1" applyFont="1" applyFill="1" applyBorder="1" applyAlignment="1">
      <alignment horizontal="center" vertical="top"/>
    </xf>
    <xf numFmtId="12" fontId="7" fillId="0" borderId="0" xfId="0" applyNumberFormat="1" applyFont="1" applyFill="1" applyBorder="1" applyAlignment="1">
      <alignment horizontal="center"/>
    </xf>
    <xf numFmtId="2" fontId="9" fillId="0" borderId="0" xfId="0" applyNumberFormat="1" applyFont="1" applyFill="1" applyBorder="1" applyAlignment="1">
      <alignment horizontal="left" vertical="center"/>
    </xf>
    <xf numFmtId="1" fontId="7" fillId="0" borderId="0" xfId="0" applyNumberFormat="1" applyFont="1" applyFill="1" applyBorder="1" applyAlignment="1">
      <alignment/>
    </xf>
    <xf numFmtId="0" fontId="7" fillId="0" borderId="0" xfId="0" applyFont="1" applyFill="1" applyBorder="1" applyAlignment="1">
      <alignment horizontal="left"/>
    </xf>
    <xf numFmtId="12" fontId="7" fillId="0" borderId="0" xfId="0" applyNumberFormat="1" applyFont="1" applyFill="1" applyBorder="1" applyAlignment="1">
      <alignment horizontal="right"/>
    </xf>
    <xf numFmtId="12" fontId="7" fillId="0" borderId="11" xfId="0" applyNumberFormat="1" applyFont="1" applyFill="1" applyBorder="1" applyAlignment="1">
      <alignment horizontal="center"/>
    </xf>
    <xf numFmtId="176" fontId="7" fillId="0" borderId="0" xfId="0" applyNumberFormat="1" applyFont="1" applyFill="1" applyBorder="1" applyAlignment="1">
      <alignment/>
    </xf>
    <xf numFmtId="176" fontId="7" fillId="0" borderId="0" xfId="0" applyNumberFormat="1" applyFont="1" applyFill="1" applyBorder="1" applyAlignment="1">
      <alignment horizontal="right"/>
    </xf>
    <xf numFmtId="175" fontId="7" fillId="0" borderId="0" xfId="0" applyNumberFormat="1" applyFont="1" applyFill="1" applyBorder="1" applyAlignment="1">
      <alignment/>
    </xf>
    <xf numFmtId="12" fontId="7" fillId="0" borderId="0" xfId="0" applyNumberFormat="1" applyFont="1" applyFill="1" applyBorder="1" applyAlignment="1">
      <alignment vertical="center"/>
    </xf>
    <xf numFmtId="12" fontId="7" fillId="0" borderId="0" xfId="0" applyNumberFormat="1" applyFont="1" applyFill="1" applyBorder="1" applyAlignment="1">
      <alignment vertical="center"/>
    </xf>
    <xf numFmtId="12" fontId="9" fillId="0" borderId="11" xfId="0" applyNumberFormat="1" applyFont="1" applyFill="1" applyBorder="1" applyAlignment="1">
      <alignment vertical="center"/>
    </xf>
    <xf numFmtId="177" fontId="7" fillId="0" borderId="0" xfId="0" applyNumberFormat="1" applyFont="1" applyFill="1" applyBorder="1" applyAlignment="1">
      <alignment horizontal="center"/>
    </xf>
    <xf numFmtId="175" fontId="7" fillId="0" borderId="0" xfId="0" applyNumberFormat="1" applyFont="1" applyFill="1" applyBorder="1" applyAlignment="1">
      <alignment vertical="center"/>
    </xf>
    <xf numFmtId="175" fontId="7" fillId="0" borderId="0" xfId="0" applyNumberFormat="1" applyFont="1" applyFill="1" applyBorder="1" applyAlignment="1">
      <alignment vertical="top"/>
    </xf>
    <xf numFmtId="0" fontId="7" fillId="0" borderId="11" xfId="0" applyFont="1" applyFill="1" applyBorder="1" applyAlignment="1">
      <alignment/>
    </xf>
    <xf numFmtId="12" fontId="7" fillId="0" borderId="0" xfId="0" applyNumberFormat="1" applyFont="1" applyFill="1" applyBorder="1" applyAlignment="1">
      <alignment/>
    </xf>
    <xf numFmtId="175" fontId="7" fillId="0" borderId="0" xfId="0" applyNumberFormat="1" applyFont="1" applyFill="1" applyBorder="1" applyAlignment="1">
      <alignment horizontal="right"/>
    </xf>
    <xf numFmtId="13" fontId="7" fillId="0" borderId="0" xfId="0" applyNumberFormat="1" applyFont="1" applyFill="1" applyBorder="1" applyAlignment="1">
      <alignment horizontal="right"/>
    </xf>
    <xf numFmtId="2"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2" fontId="0" fillId="0" borderId="0" xfId="0" applyNumberFormat="1" applyFill="1" applyBorder="1" applyAlignment="1">
      <alignment/>
    </xf>
    <xf numFmtId="2" fontId="0" fillId="0" borderId="11" xfId="0" applyNumberFormat="1" applyFill="1" applyBorder="1" applyAlignment="1">
      <alignment/>
    </xf>
    <xf numFmtId="0" fontId="4" fillId="0" borderId="0" xfId="0" applyFont="1" applyFill="1" applyBorder="1" applyAlignment="1">
      <alignment horizontal="right"/>
    </xf>
    <xf numFmtId="13" fontId="7" fillId="0" borderId="0" xfId="0" applyNumberFormat="1" applyFont="1" applyFill="1" applyBorder="1" applyAlignment="1">
      <alignment/>
    </xf>
    <xf numFmtId="2" fontId="7" fillId="0" borderId="0" xfId="0" applyNumberFormat="1" applyFont="1" applyFill="1" applyBorder="1" applyAlignment="1">
      <alignment horizontal="right" vertical="center"/>
    </xf>
    <xf numFmtId="175" fontId="7" fillId="0" borderId="0" xfId="0" applyNumberFormat="1" applyFont="1" applyFill="1" applyBorder="1" applyAlignment="1">
      <alignment horizontal="left"/>
    </xf>
    <xf numFmtId="1" fontId="7" fillId="0" borderId="0" xfId="0" applyNumberFormat="1" applyFont="1" applyFill="1" applyBorder="1" applyAlignment="1">
      <alignment horizontal="center" vertical="top"/>
    </xf>
    <xf numFmtId="2" fontId="7" fillId="0" borderId="0" xfId="0" applyNumberFormat="1" applyFont="1" applyFill="1" applyBorder="1" applyAlignment="1">
      <alignment/>
    </xf>
    <xf numFmtId="4" fontId="7" fillId="0" borderId="0" xfId="0" applyNumberFormat="1" applyFont="1" applyFill="1" applyBorder="1" applyAlignment="1">
      <alignment horizontal="left"/>
    </xf>
    <xf numFmtId="13" fontId="7" fillId="0" borderId="10" xfId="0" applyNumberFormat="1" applyFont="1" applyFill="1" applyBorder="1" applyAlignment="1">
      <alignment horizontal="left" vertical="center"/>
    </xf>
    <xf numFmtId="0" fontId="0" fillId="0" borderId="0" xfId="0" applyFill="1" applyBorder="1" applyAlignment="1">
      <alignment horizontal="center" wrapText="1"/>
    </xf>
    <xf numFmtId="178" fontId="7" fillId="0" borderId="0" xfId="0" applyNumberFormat="1" applyFont="1" applyFill="1" applyBorder="1" applyAlignment="1">
      <alignment horizontal="center"/>
    </xf>
    <xf numFmtId="4" fontId="7" fillId="0" borderId="0" xfId="0" applyNumberFormat="1" applyFont="1" applyFill="1" applyBorder="1" applyAlignment="1">
      <alignment horizontal="left"/>
    </xf>
    <xf numFmtId="176" fontId="7" fillId="0" borderId="0" xfId="0" applyNumberFormat="1" applyFont="1" applyFill="1" applyBorder="1" applyAlignment="1">
      <alignment/>
    </xf>
    <xf numFmtId="12" fontId="7" fillId="0" borderId="11" xfId="0" applyNumberFormat="1" applyFont="1" applyFill="1" applyBorder="1" applyAlignment="1">
      <alignment horizontal="center"/>
    </xf>
    <xf numFmtId="175" fontId="7" fillId="0" borderId="0" xfId="0" applyNumberFormat="1" applyFont="1" applyFill="1" applyBorder="1" applyAlignment="1">
      <alignment horizontal="center"/>
    </xf>
    <xf numFmtId="0" fontId="0" fillId="0" borderId="22" xfId="0" applyFill="1" applyBorder="1" applyAlignment="1">
      <alignment/>
    </xf>
    <xf numFmtId="175" fontId="7" fillId="0" borderId="22" xfId="0" applyNumberFormat="1" applyFont="1" applyFill="1" applyBorder="1" applyAlignment="1">
      <alignment horizontal="center"/>
    </xf>
    <xf numFmtId="0" fontId="0" fillId="0" borderId="16" xfId="0" applyFill="1" applyBorder="1" applyAlignment="1">
      <alignment/>
    </xf>
    <xf numFmtId="0" fontId="0" fillId="0" borderId="15" xfId="0" applyBorder="1" applyAlignment="1">
      <alignment horizontal="center" wrapText="1"/>
    </xf>
    <xf numFmtId="176" fontId="0" fillId="34" borderId="23" xfId="0" applyNumberFormat="1" applyFill="1"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17" fillId="0" borderId="0" xfId="0" applyFont="1" applyAlignment="1">
      <alignment/>
    </xf>
    <xf numFmtId="0" fontId="0" fillId="0" borderId="17" xfId="0" applyBorder="1" applyAlignment="1">
      <alignment horizontal="right"/>
    </xf>
    <xf numFmtId="0" fontId="0" fillId="0" borderId="30" xfId="0" applyBorder="1" applyAlignment="1">
      <alignment horizontal="center"/>
    </xf>
    <xf numFmtId="4" fontId="16" fillId="0" borderId="0" xfId="0" applyNumberFormat="1" applyFont="1" applyFill="1" applyBorder="1" applyAlignment="1">
      <alignment vertical="top"/>
    </xf>
    <xf numFmtId="2" fontId="0" fillId="0" borderId="27" xfId="0" applyNumberFormat="1" applyBorder="1" applyAlignment="1">
      <alignment horizontal="center"/>
    </xf>
    <xf numFmtId="2" fontId="0" fillId="0" borderId="29" xfId="0" applyNumberForma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8" fillId="35" borderId="33" xfId="0" applyFont="1" applyFill="1" applyBorder="1" applyAlignment="1" applyProtection="1">
      <alignment horizontal="center"/>
      <protection locked="0"/>
    </xf>
    <xf numFmtId="180" fontId="0" fillId="0" borderId="14" xfId="42" applyNumberFormat="1" applyFont="1" applyBorder="1" applyAlignment="1">
      <alignment horizontal="center"/>
    </xf>
    <xf numFmtId="0" fontId="0" fillId="0" borderId="34" xfId="0" applyBorder="1" applyAlignment="1">
      <alignment horizontal="center" wrapText="1"/>
    </xf>
    <xf numFmtId="0" fontId="7" fillId="33" borderId="35" xfId="0" applyFont="1" applyFill="1" applyBorder="1" applyAlignment="1">
      <alignment/>
    </xf>
    <xf numFmtId="0" fontId="7" fillId="33" borderId="36" xfId="0" applyFont="1" applyFill="1" applyBorder="1" applyAlignment="1">
      <alignment/>
    </xf>
    <xf numFmtId="0" fontId="7" fillId="33" borderId="19" xfId="0" applyFont="1" applyFill="1" applyBorder="1" applyAlignment="1">
      <alignment/>
    </xf>
    <xf numFmtId="0" fontId="7" fillId="33" borderId="15" xfId="0" applyFont="1" applyFill="1" applyBorder="1" applyAlignment="1">
      <alignment horizontal="center"/>
    </xf>
    <xf numFmtId="0" fontId="7" fillId="33" borderId="10" xfId="0" applyFont="1" applyFill="1" applyBorder="1" applyAlignment="1">
      <alignment/>
    </xf>
    <xf numFmtId="0" fontId="7" fillId="33" borderId="0" xfId="0" applyFont="1" applyFill="1" applyBorder="1" applyAlignment="1">
      <alignment/>
    </xf>
    <xf numFmtId="0" fontId="21" fillId="33" borderId="0" xfId="0" applyFont="1" applyFill="1" applyBorder="1" applyAlignment="1">
      <alignment horizontal="left"/>
    </xf>
    <xf numFmtId="0" fontId="7" fillId="33" borderId="18" xfId="0" applyFont="1" applyFill="1" applyBorder="1" applyAlignment="1">
      <alignment/>
    </xf>
    <xf numFmtId="0" fontId="7" fillId="33" borderId="14" xfId="0" applyFont="1" applyFill="1" applyBorder="1" applyAlignment="1">
      <alignment/>
    </xf>
    <xf numFmtId="1" fontId="7" fillId="33" borderId="0" xfId="0" applyNumberFormat="1" applyFont="1" applyFill="1" applyBorder="1" applyAlignment="1">
      <alignment horizontal="right"/>
    </xf>
    <xf numFmtId="176" fontId="7" fillId="33" borderId="0" xfId="0" applyNumberFormat="1" applyFont="1" applyFill="1" applyBorder="1" applyAlignment="1">
      <alignment horizontal="center"/>
    </xf>
    <xf numFmtId="2" fontId="10" fillId="0" borderId="0" xfId="0" applyNumberFormat="1" applyFont="1" applyFill="1" applyBorder="1" applyAlignment="1">
      <alignment/>
    </xf>
    <xf numFmtId="2" fontId="9" fillId="0" borderId="0" xfId="0" applyNumberFormat="1" applyFont="1" applyFill="1" applyBorder="1" applyAlignment="1">
      <alignment horizontal="center" vertical="top"/>
    </xf>
    <xf numFmtId="12" fontId="7" fillId="33" borderId="0" xfId="0" applyNumberFormat="1" applyFont="1" applyFill="1" applyBorder="1" applyAlignment="1">
      <alignment/>
    </xf>
    <xf numFmtId="0" fontId="7" fillId="33" borderId="22" xfId="0" applyFont="1" applyFill="1" applyBorder="1" applyAlignment="1">
      <alignment/>
    </xf>
    <xf numFmtId="0" fontId="3" fillId="33" borderId="0" xfId="0" applyFont="1" applyFill="1" applyBorder="1" applyAlignment="1">
      <alignment/>
    </xf>
    <xf numFmtId="0" fontId="3" fillId="33" borderId="37" xfId="0" applyFont="1" applyFill="1" applyBorder="1" applyAlignment="1">
      <alignment/>
    </xf>
    <xf numFmtId="180" fontId="0" fillId="0" borderId="14" xfId="42" applyNumberFormat="1" applyFont="1" applyBorder="1" applyAlignment="1">
      <alignment horizontal="center"/>
    </xf>
    <xf numFmtId="176" fontId="7" fillId="35" borderId="15" xfId="0" applyNumberFormat="1" applyFont="1" applyFill="1" applyBorder="1" applyAlignment="1" applyProtection="1">
      <alignment horizontal="center"/>
      <protection locked="0"/>
    </xf>
    <xf numFmtId="1" fontId="0" fillId="0" borderId="0" xfId="0" applyNumberFormat="1" applyAlignment="1">
      <alignment/>
    </xf>
    <xf numFmtId="176" fontId="7" fillId="33" borderId="10" xfId="0" applyNumberFormat="1" applyFont="1" applyFill="1" applyBorder="1" applyAlignment="1">
      <alignment horizontal="center"/>
    </xf>
    <xf numFmtId="176" fontId="7" fillId="33" borderId="11" xfId="0" applyNumberFormat="1" applyFont="1" applyFill="1" applyBorder="1" applyAlignment="1">
      <alignment horizontal="center"/>
    </xf>
    <xf numFmtId="176" fontId="0" fillId="33" borderId="10" xfId="0" applyNumberFormat="1" applyFill="1" applyBorder="1" applyAlignment="1">
      <alignment/>
    </xf>
    <xf numFmtId="176" fontId="0" fillId="33" borderId="0" xfId="0" applyNumberFormat="1" applyFill="1" applyBorder="1" applyAlignment="1">
      <alignment/>
    </xf>
    <xf numFmtId="176" fontId="4" fillId="33" borderId="0" xfId="0" applyNumberFormat="1" applyFont="1" applyFill="1" applyBorder="1" applyAlignment="1">
      <alignment/>
    </xf>
    <xf numFmtId="176" fontId="4" fillId="33" borderId="0" xfId="0" applyNumberFormat="1" applyFont="1" applyFill="1" applyBorder="1" applyAlignment="1">
      <alignment horizontal="center"/>
    </xf>
    <xf numFmtId="176" fontId="4" fillId="33" borderId="11" xfId="0" applyNumberFormat="1" applyFont="1" applyFill="1" applyBorder="1" applyAlignment="1">
      <alignment/>
    </xf>
    <xf numFmtId="176" fontId="6" fillId="33" borderId="0" xfId="0" applyNumberFormat="1" applyFont="1" applyFill="1" applyBorder="1" applyAlignment="1">
      <alignment vertical="center"/>
    </xf>
    <xf numFmtId="176" fontId="0" fillId="33" borderId="19" xfId="0" applyNumberFormat="1" applyFont="1" applyFill="1" applyBorder="1" applyAlignment="1">
      <alignment horizontal="left"/>
    </xf>
    <xf numFmtId="176" fontId="0" fillId="33" borderId="0" xfId="0" applyNumberFormat="1" applyFont="1" applyFill="1" applyBorder="1" applyAlignment="1">
      <alignment horizontal="left"/>
    </xf>
    <xf numFmtId="176" fontId="0" fillId="33" borderId="19" xfId="0" applyNumberFormat="1" applyFill="1" applyBorder="1" applyAlignment="1">
      <alignment vertical="top" wrapText="1"/>
    </xf>
    <xf numFmtId="176" fontId="0" fillId="33" borderId="0" xfId="0" applyNumberFormat="1" applyFill="1" applyBorder="1" applyAlignment="1">
      <alignment horizontal="left" vertical="top" wrapText="1"/>
    </xf>
    <xf numFmtId="176" fontId="7" fillId="33" borderId="10" xfId="0" applyNumberFormat="1" applyFont="1" applyFill="1" applyBorder="1" applyAlignment="1">
      <alignment/>
    </xf>
    <xf numFmtId="176" fontId="7" fillId="33" borderId="0" xfId="0" applyNumberFormat="1" applyFont="1" applyFill="1" applyBorder="1" applyAlignment="1">
      <alignment horizontal="left" vertical="center"/>
    </xf>
    <xf numFmtId="176" fontId="7" fillId="33" borderId="10" xfId="0" applyNumberFormat="1" applyFont="1" applyFill="1" applyBorder="1" applyAlignment="1">
      <alignment horizontal="right"/>
    </xf>
    <xf numFmtId="176" fontId="9" fillId="33" borderId="0" xfId="0" applyNumberFormat="1" applyFont="1" applyFill="1" applyBorder="1" applyAlignment="1">
      <alignment horizontal="right"/>
    </xf>
    <xf numFmtId="176" fontId="9" fillId="33" borderId="0" xfId="0" applyNumberFormat="1" applyFont="1" applyFill="1" applyBorder="1" applyAlignment="1">
      <alignment horizontal="left"/>
    </xf>
    <xf numFmtId="176" fontId="0" fillId="33" borderId="20" xfId="0" applyNumberFormat="1" applyFill="1" applyBorder="1" applyAlignment="1">
      <alignment vertical="top" wrapText="1"/>
    </xf>
    <xf numFmtId="176" fontId="7" fillId="33" borderId="10" xfId="0" applyNumberFormat="1" applyFont="1" applyFill="1" applyBorder="1" applyAlignment="1">
      <alignment horizontal="left" vertical="center"/>
    </xf>
    <xf numFmtId="176" fontId="7" fillId="33" borderId="0" xfId="0" applyNumberFormat="1" applyFont="1" applyFill="1" applyBorder="1" applyAlignment="1">
      <alignment horizontal="left"/>
    </xf>
    <xf numFmtId="176" fontId="7" fillId="33" borderId="0" xfId="0" applyNumberFormat="1" applyFont="1" applyFill="1" applyBorder="1" applyAlignment="1">
      <alignment horizontal="right"/>
    </xf>
    <xf numFmtId="176" fontId="7" fillId="33" borderId="0" xfId="0" applyNumberFormat="1" applyFont="1" applyFill="1" applyBorder="1" applyAlignment="1">
      <alignment horizontal="center"/>
    </xf>
    <xf numFmtId="176" fontId="0" fillId="33" borderId="0" xfId="0" applyNumberFormat="1" applyFill="1" applyBorder="1" applyAlignment="1">
      <alignment horizontal="right"/>
    </xf>
    <xf numFmtId="176" fontId="4" fillId="33" borderId="0" xfId="0" applyNumberFormat="1" applyFont="1" applyFill="1" applyBorder="1" applyAlignment="1">
      <alignment vertical="center"/>
    </xf>
    <xf numFmtId="176" fontId="9" fillId="33" borderId="0" xfId="0" applyNumberFormat="1" applyFont="1" applyFill="1" applyBorder="1" applyAlignment="1">
      <alignment horizontal="center"/>
    </xf>
    <xf numFmtId="176" fontId="4" fillId="33" borderId="0" xfId="0" applyNumberFormat="1" applyFont="1" applyFill="1" applyBorder="1" applyAlignment="1">
      <alignment horizontal="left" vertical="top" wrapText="1"/>
    </xf>
    <xf numFmtId="176" fontId="0" fillId="33" borderId="11" xfId="0" applyNumberFormat="1" applyFill="1" applyBorder="1" applyAlignment="1">
      <alignment/>
    </xf>
    <xf numFmtId="176" fontId="4" fillId="33" borderId="10" xfId="0" applyNumberFormat="1" applyFont="1" applyFill="1" applyBorder="1" applyAlignment="1">
      <alignment horizontal="center"/>
    </xf>
    <xf numFmtId="176" fontId="0" fillId="33" borderId="0" xfId="0" applyNumberFormat="1" applyFill="1" applyBorder="1" applyAlignment="1">
      <alignment horizontal="center"/>
    </xf>
    <xf numFmtId="176" fontId="9" fillId="33" borderId="0" xfId="0" applyNumberFormat="1" applyFont="1" applyFill="1" applyBorder="1" applyAlignment="1">
      <alignment horizontal="right" vertical="center"/>
    </xf>
    <xf numFmtId="176" fontId="4" fillId="33" borderId="0" xfId="0" applyNumberFormat="1" applyFont="1" applyFill="1" applyBorder="1" applyAlignment="1">
      <alignment horizontal="left"/>
    </xf>
    <xf numFmtId="176" fontId="7" fillId="33" borderId="0" xfId="0" applyNumberFormat="1" applyFont="1" applyFill="1" applyBorder="1" applyAlignment="1">
      <alignment/>
    </xf>
    <xf numFmtId="176" fontId="3" fillId="33" borderId="0" xfId="0" applyNumberFormat="1" applyFont="1" applyFill="1" applyBorder="1" applyAlignment="1">
      <alignment horizontal="right"/>
    </xf>
    <xf numFmtId="176" fontId="9" fillId="33" borderId="0" xfId="0" applyNumberFormat="1" applyFont="1" applyFill="1" applyBorder="1" applyAlignment="1">
      <alignment vertical="center"/>
    </xf>
    <xf numFmtId="176" fontId="7" fillId="33" borderId="11" xfId="0" applyNumberFormat="1" applyFont="1" applyFill="1" applyBorder="1" applyAlignment="1">
      <alignment/>
    </xf>
    <xf numFmtId="176" fontId="9" fillId="33" borderId="0" xfId="0" applyNumberFormat="1" applyFont="1" applyFill="1" applyBorder="1" applyAlignment="1">
      <alignment horizontal="center" vertical="top"/>
    </xf>
    <xf numFmtId="176" fontId="7" fillId="33" borderId="0" xfId="0" applyNumberFormat="1" applyFont="1" applyFill="1" applyBorder="1" applyAlignment="1">
      <alignment vertical="top"/>
    </xf>
    <xf numFmtId="176" fontId="7" fillId="33" borderId="0" xfId="0" applyNumberFormat="1" applyFont="1" applyFill="1" applyBorder="1" applyAlignment="1">
      <alignment horizontal="right" vertical="top"/>
    </xf>
    <xf numFmtId="176" fontId="7" fillId="33" borderId="11" xfId="0" applyNumberFormat="1" applyFont="1" applyFill="1" applyBorder="1" applyAlignment="1">
      <alignment horizontal="center" vertical="top"/>
    </xf>
    <xf numFmtId="176" fontId="9" fillId="33" borderId="0" xfId="0" applyNumberFormat="1" applyFont="1" applyFill="1" applyBorder="1" applyAlignment="1">
      <alignment horizontal="left" vertical="top"/>
    </xf>
    <xf numFmtId="176" fontId="9" fillId="33" borderId="11" xfId="0" applyNumberFormat="1" applyFont="1" applyFill="1" applyBorder="1" applyAlignment="1">
      <alignment horizontal="center"/>
    </xf>
    <xf numFmtId="176" fontId="4" fillId="33" borderId="0" xfId="0" applyNumberFormat="1" applyFont="1" applyFill="1" applyBorder="1" applyAlignment="1">
      <alignment horizontal="center" vertical="center"/>
    </xf>
    <xf numFmtId="176" fontId="9" fillId="33" borderId="11" xfId="0" applyNumberFormat="1" applyFont="1" applyFill="1" applyBorder="1" applyAlignment="1">
      <alignment horizontal="left" vertical="center"/>
    </xf>
    <xf numFmtId="176" fontId="7" fillId="33" borderId="10" xfId="0" applyNumberFormat="1" applyFont="1" applyFill="1" applyBorder="1" applyAlignment="1">
      <alignment horizontal="right" vertical="top"/>
    </xf>
    <xf numFmtId="176" fontId="7" fillId="33" borderId="11" xfId="0" applyNumberFormat="1" applyFont="1" applyFill="1" applyBorder="1" applyAlignment="1">
      <alignment horizontal="center" vertical="center"/>
    </xf>
    <xf numFmtId="176" fontId="9" fillId="33" borderId="0" xfId="0" applyNumberFormat="1" applyFont="1" applyFill="1" applyBorder="1" applyAlignment="1">
      <alignment horizontal="left" vertical="center"/>
    </xf>
    <xf numFmtId="176" fontId="7" fillId="33" borderId="11" xfId="0" applyNumberFormat="1" applyFont="1" applyFill="1" applyBorder="1" applyAlignment="1">
      <alignment horizontal="center"/>
    </xf>
    <xf numFmtId="176" fontId="7" fillId="33" borderId="0" xfId="0" applyNumberFormat="1" applyFont="1" applyFill="1" applyBorder="1" applyAlignment="1">
      <alignment vertical="center"/>
    </xf>
    <xf numFmtId="176" fontId="7" fillId="33" borderId="0" xfId="0" applyNumberFormat="1" applyFont="1" applyFill="1" applyBorder="1" applyAlignment="1">
      <alignment vertical="center"/>
    </xf>
    <xf numFmtId="176" fontId="9" fillId="33" borderId="11" xfId="0" applyNumberFormat="1" applyFont="1" applyFill="1" applyBorder="1" applyAlignment="1">
      <alignment vertical="center"/>
    </xf>
    <xf numFmtId="176" fontId="7" fillId="33" borderId="11" xfId="0" applyNumberFormat="1" applyFont="1" applyFill="1" applyBorder="1" applyAlignment="1">
      <alignment/>
    </xf>
    <xf numFmtId="176" fontId="4" fillId="33" borderId="0" xfId="0" applyNumberFormat="1" applyFont="1" applyFill="1" applyBorder="1" applyAlignment="1">
      <alignment horizontal="right"/>
    </xf>
    <xf numFmtId="176" fontId="7" fillId="33" borderId="0" xfId="0" applyNumberFormat="1" applyFont="1" applyFill="1" applyBorder="1" applyAlignment="1">
      <alignment horizontal="right" vertical="center"/>
    </xf>
    <xf numFmtId="176" fontId="7" fillId="33" borderId="0" xfId="0" applyNumberFormat="1" applyFont="1" applyFill="1" applyBorder="1" applyAlignment="1">
      <alignment horizontal="center" vertical="top"/>
    </xf>
    <xf numFmtId="176" fontId="0" fillId="33" borderId="0" xfId="0" applyNumberFormat="1" applyFill="1" applyBorder="1" applyAlignment="1">
      <alignment horizontal="center" wrapText="1"/>
    </xf>
    <xf numFmtId="176" fontId="9" fillId="33" borderId="0" xfId="0" applyNumberFormat="1" applyFont="1" applyFill="1" applyBorder="1" applyAlignment="1">
      <alignment horizontal="left"/>
    </xf>
    <xf numFmtId="176" fontId="10" fillId="33" borderId="0" xfId="0" applyNumberFormat="1" applyFont="1" applyFill="1" applyBorder="1" applyAlignment="1">
      <alignment horizontal="left" vertical="center"/>
    </xf>
    <xf numFmtId="176" fontId="11" fillId="33" borderId="0" xfId="0" applyNumberFormat="1" applyFont="1" applyFill="1" applyBorder="1" applyAlignment="1">
      <alignment horizontal="left" vertical="center"/>
    </xf>
    <xf numFmtId="176" fontId="7" fillId="33" borderId="11" xfId="0" applyNumberFormat="1" applyFont="1" applyFill="1" applyBorder="1" applyAlignment="1">
      <alignment horizontal="right"/>
    </xf>
    <xf numFmtId="176" fontId="0" fillId="33" borderId="22" xfId="0" applyNumberFormat="1" applyFill="1" applyBorder="1" applyAlignment="1">
      <alignment/>
    </xf>
    <xf numFmtId="176" fontId="7" fillId="33" borderId="22" xfId="0" applyNumberFormat="1" applyFont="1" applyFill="1" applyBorder="1" applyAlignment="1">
      <alignment horizontal="center"/>
    </xf>
    <xf numFmtId="176" fontId="0" fillId="33" borderId="16" xfId="0" applyNumberFormat="1" applyFill="1" applyBorder="1" applyAlignment="1">
      <alignment/>
    </xf>
    <xf numFmtId="176" fontId="3" fillId="33" borderId="0" xfId="0" applyNumberFormat="1" applyFont="1" applyFill="1" applyBorder="1" applyAlignment="1">
      <alignment vertical="top"/>
    </xf>
    <xf numFmtId="176" fontId="7" fillId="0" borderId="22" xfId="0" applyNumberFormat="1" applyFont="1" applyFill="1" applyBorder="1" applyAlignment="1" applyProtection="1">
      <alignment horizontal="center"/>
      <protection locked="0"/>
    </xf>
    <xf numFmtId="176" fontId="8" fillId="35" borderId="38" xfId="0" applyNumberFormat="1" applyFont="1" applyFill="1" applyBorder="1" applyAlignment="1" applyProtection="1">
      <alignment/>
      <protection locked="0"/>
    </xf>
    <xf numFmtId="0" fontId="10" fillId="33" borderId="37" xfId="0" applyFont="1" applyFill="1" applyBorder="1" applyAlignment="1">
      <alignment/>
    </xf>
    <xf numFmtId="0" fontId="3" fillId="33" borderId="19" xfId="0" applyFont="1" applyFill="1" applyBorder="1" applyAlignment="1">
      <alignment horizontal="left"/>
    </xf>
    <xf numFmtId="176" fontId="0" fillId="0" borderId="27" xfId="0" applyNumberFormat="1" applyBorder="1" applyAlignment="1">
      <alignment horizontal="center"/>
    </xf>
    <xf numFmtId="10" fontId="7" fillId="33" borderId="0" xfId="59" applyNumberFormat="1" applyFont="1" applyFill="1" applyBorder="1" applyAlignment="1">
      <alignment/>
    </xf>
    <xf numFmtId="176" fontId="8" fillId="35" borderId="15" xfId="0" applyNumberFormat="1" applyFont="1" applyFill="1" applyBorder="1" applyAlignment="1" applyProtection="1">
      <alignment/>
      <protection locked="0"/>
    </xf>
    <xf numFmtId="176" fontId="7" fillId="0" borderId="39" xfId="0" applyNumberFormat="1" applyFont="1" applyFill="1" applyBorder="1" applyAlignment="1" applyProtection="1">
      <alignment horizontal="left"/>
      <protection/>
    </xf>
    <xf numFmtId="0" fontId="4" fillId="0" borderId="0" xfId="0" applyFont="1" applyAlignment="1">
      <alignment/>
    </xf>
    <xf numFmtId="0" fontId="0" fillId="0" borderId="0" xfId="0" applyAlignment="1" applyProtection="1">
      <alignment vertical="center" wrapText="1"/>
      <protection/>
    </xf>
    <xf numFmtId="0" fontId="29" fillId="0" borderId="28" xfId="0" applyFont="1" applyBorder="1" applyAlignment="1" applyProtection="1">
      <alignment horizontal="center" vertical="center"/>
      <protection/>
    </xf>
    <xf numFmtId="176" fontId="7" fillId="0" borderId="0" xfId="0" applyNumberFormat="1" applyFont="1" applyFill="1" applyBorder="1" applyAlignment="1" applyProtection="1">
      <alignment horizontal="left"/>
      <protection/>
    </xf>
    <xf numFmtId="0" fontId="2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3" fillId="33" borderId="37" xfId="0" applyFont="1" applyFill="1" applyBorder="1" applyAlignment="1" applyProtection="1">
      <alignment horizontal="center"/>
      <protection/>
    </xf>
    <xf numFmtId="0" fontId="3" fillId="33" borderId="36" xfId="0" applyFont="1" applyFill="1" applyBorder="1" applyAlignment="1" applyProtection="1">
      <alignment horizontal="center"/>
      <protection/>
    </xf>
    <xf numFmtId="1" fontId="8" fillId="0" borderId="0" xfId="0" applyNumberFormat="1" applyFont="1" applyFill="1" applyBorder="1" applyAlignment="1" applyProtection="1">
      <alignment horizontal="center"/>
      <protection/>
    </xf>
    <xf numFmtId="0" fontId="16" fillId="33" borderId="37" xfId="0" applyFont="1" applyFill="1" applyBorder="1" applyAlignment="1" applyProtection="1">
      <alignment horizontal="center"/>
      <protection/>
    </xf>
    <xf numFmtId="0" fontId="8" fillId="35" borderId="39" xfId="0" applyFont="1" applyFill="1" applyBorder="1" applyAlignment="1" applyProtection="1">
      <alignment horizontal="center"/>
      <protection/>
    </xf>
    <xf numFmtId="175" fontId="7" fillId="35" borderId="39" xfId="0" applyNumberFormat="1" applyFont="1" applyFill="1" applyBorder="1" applyAlignment="1" applyProtection="1">
      <alignment horizontal="center"/>
      <protection/>
    </xf>
    <xf numFmtId="0" fontId="0" fillId="0" borderId="18" xfId="0" applyBorder="1" applyAlignment="1" applyProtection="1">
      <alignment horizontal="right"/>
      <protection/>
    </xf>
    <xf numFmtId="180" fontId="0" fillId="0" borderId="14" xfId="42" applyNumberFormat="1" applyFont="1" applyBorder="1" applyAlignment="1" applyProtection="1">
      <alignment horizontal="center"/>
      <protection/>
    </xf>
    <xf numFmtId="0" fontId="0" fillId="0" borderId="40" xfId="0" applyBorder="1" applyAlignment="1" applyProtection="1">
      <alignment horizontal="center"/>
      <protection/>
    </xf>
    <xf numFmtId="0" fontId="0" fillId="0" borderId="30" xfId="0" applyBorder="1" applyAlignment="1" applyProtection="1">
      <alignment horizontal="center"/>
      <protection/>
    </xf>
    <xf numFmtId="2" fontId="0" fillId="0" borderId="40" xfId="0" applyNumberFormat="1" applyBorder="1" applyAlignment="1" applyProtection="1">
      <alignment horizontal="center"/>
      <protection/>
    </xf>
    <xf numFmtId="2" fontId="28" fillId="0" borderId="30" xfId="0" applyNumberFormat="1" applyFont="1" applyBorder="1" applyAlignment="1" applyProtection="1">
      <alignment horizontal="center"/>
      <protection/>
    </xf>
    <xf numFmtId="2" fontId="0" fillId="0" borderId="41" xfId="0" applyNumberFormat="1" applyBorder="1" applyAlignment="1" applyProtection="1">
      <alignment horizontal="center"/>
      <protection/>
    </xf>
    <xf numFmtId="2" fontId="28" fillId="0" borderId="32" xfId="0" applyNumberFormat="1" applyFont="1" applyBorder="1" applyAlignment="1" applyProtection="1">
      <alignment horizontal="center"/>
      <protection/>
    </xf>
    <xf numFmtId="175" fontId="7" fillId="0" borderId="0" xfId="0" applyNumberFormat="1" applyFont="1" applyFill="1" applyBorder="1" applyAlignment="1" applyProtection="1">
      <alignment horizontal="center"/>
      <protection/>
    </xf>
    <xf numFmtId="176" fontId="8" fillId="35" borderId="15" xfId="0" applyNumberFormat="1" applyFont="1" applyFill="1" applyBorder="1" applyAlignment="1" applyProtection="1">
      <alignment/>
      <protection/>
    </xf>
    <xf numFmtId="176" fontId="7" fillId="0" borderId="22" xfId="0" applyNumberFormat="1" applyFont="1" applyFill="1" applyBorder="1" applyAlignment="1" applyProtection="1">
      <alignment horizontal="center"/>
      <protection/>
    </xf>
    <xf numFmtId="176" fontId="8" fillId="35" borderId="38" xfId="0" applyNumberFormat="1" applyFont="1" applyFill="1" applyBorder="1" applyAlignment="1" applyProtection="1">
      <alignment/>
      <protection/>
    </xf>
    <xf numFmtId="2" fontId="28" fillId="0" borderId="30" xfId="0" applyNumberFormat="1" applyFont="1" applyBorder="1" applyAlignment="1" applyProtection="1">
      <alignment horizontal="center"/>
      <protection locked="0"/>
    </xf>
    <xf numFmtId="2" fontId="28" fillId="0" borderId="32" xfId="0" applyNumberFormat="1" applyFont="1" applyBorder="1" applyAlignment="1" applyProtection="1">
      <alignment horizontal="center"/>
      <protection locked="0"/>
    </xf>
    <xf numFmtId="176" fontId="28" fillId="0" borderId="30" xfId="0" applyNumberFormat="1" applyFont="1" applyBorder="1" applyAlignment="1" applyProtection="1">
      <alignment horizontal="center"/>
      <protection locked="0"/>
    </xf>
    <xf numFmtId="2" fontId="7" fillId="0" borderId="0" xfId="0" applyNumberFormat="1" applyFont="1" applyFill="1" applyBorder="1" applyAlignment="1">
      <alignment horizontal="center" vertical="top"/>
    </xf>
    <xf numFmtId="2" fontId="7" fillId="0" borderId="0" xfId="0" applyNumberFormat="1" applyFont="1" applyFill="1" applyBorder="1" applyAlignment="1">
      <alignment/>
    </xf>
    <xf numFmtId="12" fontId="9" fillId="0" borderId="0" xfId="0" applyNumberFormat="1" applyFont="1" applyFill="1" applyBorder="1" applyAlignment="1">
      <alignment horizontal="center"/>
    </xf>
    <xf numFmtId="175" fontId="7" fillId="0" borderId="10" xfId="0" applyNumberFormat="1" applyFont="1" applyFill="1" applyBorder="1" applyAlignment="1">
      <alignment horizontal="center"/>
    </xf>
    <xf numFmtId="0" fontId="3" fillId="33" borderId="37" xfId="0" applyFont="1" applyFill="1" applyBorder="1" applyAlignment="1">
      <alignment horizontal="center"/>
    </xf>
    <xf numFmtId="0" fontId="0" fillId="0" borderId="25" xfId="0" applyFont="1" applyBorder="1" applyAlignment="1">
      <alignment horizontal="center"/>
    </xf>
    <xf numFmtId="0" fontId="0" fillId="0" borderId="27" xfId="0" applyFont="1" applyBorder="1" applyAlignment="1">
      <alignment horizontal="center"/>
    </xf>
    <xf numFmtId="0" fontId="7" fillId="33" borderId="22" xfId="0" applyFont="1" applyFill="1" applyBorder="1" applyAlignment="1">
      <alignment horizontal="center"/>
    </xf>
    <xf numFmtId="0" fontId="3" fillId="33" borderId="36" xfId="0" applyFont="1" applyFill="1" applyBorder="1" applyAlignment="1">
      <alignment horizontal="center"/>
    </xf>
    <xf numFmtId="0" fontId="16" fillId="33" borderId="37" xfId="0" applyFont="1" applyFill="1" applyBorder="1" applyAlignment="1">
      <alignment horizontal="center"/>
    </xf>
    <xf numFmtId="0" fontId="8" fillId="35" borderId="39" xfId="0" applyFont="1" applyFill="1" applyBorder="1" applyAlignment="1" applyProtection="1">
      <alignment horizontal="center"/>
      <protection locked="0"/>
    </xf>
    <xf numFmtId="175" fontId="7" fillId="35" borderId="22" xfId="0" applyNumberFormat="1" applyFont="1" applyFill="1" applyBorder="1" applyAlignment="1" applyProtection="1">
      <alignment horizontal="center"/>
      <protection locked="0"/>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0" fillId="33" borderId="22" xfId="0" applyFill="1" applyBorder="1" applyAlignment="1">
      <alignment/>
    </xf>
    <xf numFmtId="0" fontId="0" fillId="33" borderId="42" xfId="0" applyFill="1" applyBorder="1" applyAlignment="1">
      <alignment/>
    </xf>
    <xf numFmtId="0" fontId="0" fillId="33" borderId="43" xfId="0" applyFill="1" applyBorder="1" applyAlignment="1">
      <alignment/>
    </xf>
    <xf numFmtId="0" fontId="12" fillId="33" borderId="43" xfId="53" applyFont="1" applyFill="1" applyBorder="1" applyAlignment="1">
      <alignment/>
    </xf>
    <xf numFmtId="0" fontId="0" fillId="33" borderId="44" xfId="0" applyFill="1" applyBorder="1" applyAlignment="1">
      <alignment/>
    </xf>
    <xf numFmtId="0" fontId="0" fillId="0" borderId="19" xfId="0" applyBorder="1" applyAlignment="1" applyProtection="1">
      <alignment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0" fontId="29" fillId="0" borderId="28" xfId="0" applyFont="1" applyBorder="1" applyAlignment="1" applyProtection="1">
      <alignment horizontal="center" vertical="center"/>
      <protection/>
    </xf>
    <xf numFmtId="0" fontId="7" fillId="33" borderId="17" xfId="0" applyFont="1" applyFill="1" applyBorder="1" applyAlignment="1" applyProtection="1">
      <alignment horizontal="center"/>
      <protection/>
    </xf>
    <xf numFmtId="0" fontId="7" fillId="33" borderId="18" xfId="0" applyFont="1" applyFill="1" applyBorder="1" applyAlignment="1" applyProtection="1">
      <alignment horizontal="center"/>
      <protection/>
    </xf>
    <xf numFmtId="0" fontId="7" fillId="33" borderId="36" xfId="0" applyFont="1" applyFill="1" applyBorder="1" applyAlignment="1" applyProtection="1">
      <alignment horizontal="center"/>
      <protection/>
    </xf>
    <xf numFmtId="0" fontId="7" fillId="33" borderId="1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37"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37" xfId="0" applyFont="1" applyFill="1" applyBorder="1" applyAlignment="1" applyProtection="1">
      <alignment horizontal="center"/>
      <protection/>
    </xf>
    <xf numFmtId="1" fontId="7" fillId="33" borderId="35" xfId="0" applyNumberFormat="1" applyFont="1" applyFill="1" applyBorder="1" applyAlignment="1" applyProtection="1">
      <alignment horizontal="center" wrapText="1"/>
      <protection/>
    </xf>
    <xf numFmtId="1" fontId="7" fillId="33" borderId="18" xfId="0" applyNumberFormat="1" applyFont="1" applyFill="1" applyBorder="1" applyAlignment="1" applyProtection="1">
      <alignment horizontal="center" wrapText="1"/>
      <protection/>
    </xf>
    <xf numFmtId="1" fontId="7" fillId="33" borderId="36" xfId="0" applyNumberFormat="1" applyFont="1" applyFill="1" applyBorder="1" applyAlignment="1" applyProtection="1">
      <alignment horizontal="center" wrapText="1"/>
      <protection/>
    </xf>
    <xf numFmtId="1" fontId="7" fillId="33" borderId="19" xfId="0" applyNumberFormat="1" applyFont="1" applyFill="1" applyBorder="1" applyAlignment="1" applyProtection="1">
      <alignment horizontal="center" wrapText="1"/>
      <protection/>
    </xf>
    <xf numFmtId="1" fontId="7" fillId="33" borderId="0" xfId="0" applyNumberFormat="1" applyFont="1" applyFill="1" applyBorder="1" applyAlignment="1" applyProtection="1">
      <alignment horizontal="center" wrapText="1"/>
      <protection/>
    </xf>
    <xf numFmtId="1" fontId="7" fillId="33" borderId="37" xfId="0" applyNumberFormat="1" applyFont="1" applyFill="1" applyBorder="1" applyAlignment="1" applyProtection="1">
      <alignment horizontal="center" wrapText="1"/>
      <protection/>
    </xf>
    <xf numFmtId="1" fontId="3" fillId="33" borderId="19" xfId="0" applyNumberFormat="1" applyFont="1" applyFill="1" applyBorder="1" applyAlignment="1" applyProtection="1">
      <alignment horizontal="center"/>
      <protection/>
    </xf>
    <xf numFmtId="1" fontId="3" fillId="33" borderId="0" xfId="0" applyNumberFormat="1" applyFont="1" applyFill="1" applyBorder="1" applyAlignment="1" applyProtection="1">
      <alignment horizontal="center"/>
      <protection/>
    </xf>
    <xf numFmtId="1" fontId="3" fillId="33" borderId="37" xfId="0" applyNumberFormat="1" applyFont="1" applyFill="1" applyBorder="1" applyAlignment="1" applyProtection="1">
      <alignment horizontal="center"/>
      <protection/>
    </xf>
    <xf numFmtId="0" fontId="0" fillId="0" borderId="10" xfId="0" applyBorder="1" applyAlignment="1" applyProtection="1">
      <alignment vertical="center" wrapText="1"/>
      <protection/>
    </xf>
    <xf numFmtId="0" fontId="3" fillId="33" borderId="11" xfId="0" applyFont="1" applyFill="1" applyBorder="1" applyAlignment="1" applyProtection="1">
      <alignment horizontal="center"/>
      <protection/>
    </xf>
    <xf numFmtId="2" fontId="8" fillId="35" borderId="22" xfId="0" applyNumberFormat="1" applyFont="1" applyFill="1" applyBorder="1" applyAlignment="1" applyProtection="1">
      <alignment horizontal="center"/>
      <protection/>
    </xf>
    <xf numFmtId="2" fontId="8" fillId="35" borderId="16" xfId="0" applyNumberFormat="1" applyFont="1" applyFill="1" applyBorder="1" applyAlignment="1" applyProtection="1">
      <alignment horizontal="center"/>
      <protection/>
    </xf>
    <xf numFmtId="0" fontId="3" fillId="33" borderId="36"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protection/>
    </xf>
    <xf numFmtId="2" fontId="8" fillId="35" borderId="39" xfId="0" applyNumberFormat="1" applyFont="1" applyFill="1" applyBorder="1" applyAlignment="1" applyProtection="1">
      <alignment horizontal="center"/>
      <protection/>
    </xf>
    <xf numFmtId="1" fontId="8" fillId="35" borderId="22" xfId="0" applyNumberFormat="1" applyFont="1" applyFill="1" applyBorder="1" applyAlignment="1" applyProtection="1">
      <alignment horizontal="center"/>
      <protection/>
    </xf>
    <xf numFmtId="1" fontId="8" fillId="35" borderId="39" xfId="0" applyNumberFormat="1" applyFont="1" applyFill="1" applyBorder="1" applyAlignment="1" applyProtection="1">
      <alignment horizontal="center"/>
      <protection/>
    </xf>
    <xf numFmtId="0" fontId="25" fillId="0" borderId="0" xfId="0" applyFont="1" applyAlignment="1" applyProtection="1">
      <alignment horizontal="left" wrapText="1"/>
      <protection/>
    </xf>
    <xf numFmtId="176" fontId="8" fillId="35" borderId="22" xfId="0" applyNumberFormat="1" applyFont="1" applyFill="1" applyBorder="1" applyAlignment="1" applyProtection="1">
      <alignment horizontal="center"/>
      <protection/>
    </xf>
    <xf numFmtId="176" fontId="8" fillId="35" borderId="39" xfId="0" applyNumberFormat="1" applyFont="1" applyFill="1" applyBorder="1" applyAlignment="1" applyProtection="1">
      <alignment horizontal="center"/>
      <protection/>
    </xf>
    <xf numFmtId="0" fontId="7" fillId="33" borderId="11"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29" fillId="0" borderId="47" xfId="0" applyFont="1" applyBorder="1" applyAlignment="1" applyProtection="1">
      <alignment horizontal="center" vertical="center"/>
      <protection/>
    </xf>
    <xf numFmtId="0" fontId="29" fillId="0" borderId="48" xfId="0" applyFont="1" applyBorder="1" applyAlignment="1" applyProtection="1">
      <alignment horizontal="center" vertical="center"/>
      <protection/>
    </xf>
    <xf numFmtId="0" fontId="29" fillId="0" borderId="26" xfId="0" applyFont="1" applyBorder="1" applyAlignment="1" applyProtection="1">
      <alignment horizontal="center" vertical="center"/>
      <protection/>
    </xf>
    <xf numFmtId="0" fontId="0" fillId="0" borderId="19" xfId="0" applyBorder="1" applyAlignment="1" applyProtection="1">
      <alignment horizontal="left"/>
      <protection/>
    </xf>
    <xf numFmtId="0" fontId="0" fillId="0" borderId="0" xfId="0" applyAlignment="1" applyProtection="1">
      <alignment horizontal="left"/>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17" xfId="0" applyFill="1" applyBorder="1" applyAlignment="1">
      <alignment horizontal="center"/>
    </xf>
    <xf numFmtId="0" fontId="0" fillId="33" borderId="18" xfId="0" applyFill="1" applyBorder="1" applyAlignment="1">
      <alignment horizontal="center"/>
    </xf>
    <xf numFmtId="0" fontId="0" fillId="33" borderId="14" xfId="0" applyFill="1" applyBorder="1" applyAlignment="1">
      <alignment horizontal="center"/>
    </xf>
    <xf numFmtId="0" fontId="6" fillId="33" borderId="10" xfId="0" applyFont="1" applyFill="1" applyBorder="1" applyAlignment="1">
      <alignment horizontal="center" wrapText="1"/>
    </xf>
    <xf numFmtId="0" fontId="6" fillId="33" borderId="0" xfId="0" applyFont="1" applyFill="1" applyBorder="1" applyAlignment="1">
      <alignment horizontal="center" wrapText="1"/>
    </xf>
    <xf numFmtId="0" fontId="6" fillId="33" borderId="11" xfId="0" applyFont="1" applyFill="1" applyBorder="1" applyAlignment="1">
      <alignment horizontal="center" wrapText="1"/>
    </xf>
    <xf numFmtId="0" fontId="0" fillId="33" borderId="10" xfId="0" applyFill="1" applyBorder="1" applyAlignment="1">
      <alignment horizontal="center"/>
    </xf>
    <xf numFmtId="0" fontId="0" fillId="33" borderId="0" xfId="0" applyFill="1" applyBorder="1" applyAlignment="1">
      <alignment horizontal="center"/>
    </xf>
    <xf numFmtId="0" fontId="0" fillId="33" borderId="11" xfId="0" applyFill="1" applyBorder="1" applyAlignment="1">
      <alignment horizontal="center"/>
    </xf>
    <xf numFmtId="0" fontId="12" fillId="33" borderId="15" xfId="53" applyFont="1" applyFill="1" applyBorder="1" applyAlignment="1">
      <alignment horizontal="center"/>
    </xf>
    <xf numFmtId="0" fontId="12" fillId="33" borderId="22" xfId="53" applyFont="1" applyFill="1" applyBorder="1" applyAlignment="1">
      <alignment horizontal="center"/>
    </xf>
    <xf numFmtId="0" fontId="12" fillId="33" borderId="16" xfId="53" applyFont="1" applyFill="1" applyBorder="1" applyAlignment="1">
      <alignment horizontal="center"/>
    </xf>
    <xf numFmtId="0" fontId="7" fillId="0" borderId="18" xfId="0" applyFont="1" applyBorder="1" applyAlignment="1">
      <alignment horizontal="left" wrapText="1"/>
    </xf>
    <xf numFmtId="0" fontId="7" fillId="0" borderId="14"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7" fillId="0" borderId="22" xfId="0" applyFont="1" applyBorder="1" applyAlignment="1">
      <alignment horizontal="left" wrapText="1"/>
    </xf>
    <xf numFmtId="0" fontId="7" fillId="0" borderId="16" xfId="0" applyFont="1" applyBorder="1" applyAlignment="1">
      <alignment horizontal="left" wrapText="1"/>
    </xf>
    <xf numFmtId="2" fontId="7" fillId="33" borderId="38" xfId="0" applyNumberFormat="1" applyFont="1" applyFill="1" applyBorder="1" applyAlignment="1">
      <alignment horizontal="center"/>
    </xf>
    <xf numFmtId="2" fontId="7" fillId="33" borderId="22" xfId="0" applyNumberFormat="1" applyFont="1" applyFill="1" applyBorder="1" applyAlignment="1">
      <alignment horizontal="center"/>
    </xf>
    <xf numFmtId="2" fontId="7" fillId="33" borderId="39" xfId="0" applyNumberFormat="1" applyFont="1" applyFill="1" applyBorder="1" applyAlignment="1">
      <alignment horizontal="center"/>
    </xf>
    <xf numFmtId="0" fontId="0" fillId="33" borderId="51" xfId="0" applyFill="1" applyBorder="1" applyAlignment="1">
      <alignment horizontal="center"/>
    </xf>
    <xf numFmtId="0" fontId="0" fillId="33" borderId="49" xfId="0" applyFill="1" applyBorder="1" applyAlignment="1">
      <alignment horizontal="center"/>
    </xf>
    <xf numFmtId="0" fontId="0" fillId="33" borderId="50" xfId="0" applyFill="1" applyBorder="1" applyAlignment="1">
      <alignment horizont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7" fillId="33" borderId="35" xfId="0" applyFont="1" applyFill="1" applyBorder="1" applyAlignment="1">
      <alignment horizontal="center"/>
    </xf>
    <xf numFmtId="0" fontId="7" fillId="33" borderId="18" xfId="0" applyFont="1" applyFill="1" applyBorder="1" applyAlignment="1">
      <alignment horizontal="center"/>
    </xf>
    <xf numFmtId="0" fontId="7" fillId="33" borderId="36" xfId="0" applyFont="1" applyFill="1" applyBorder="1" applyAlignment="1">
      <alignment horizontal="center"/>
    </xf>
    <xf numFmtId="0" fontId="7" fillId="33" borderId="19" xfId="0" applyFont="1" applyFill="1" applyBorder="1" applyAlignment="1">
      <alignment horizontal="center"/>
    </xf>
    <xf numFmtId="0" fontId="7" fillId="33" borderId="0" xfId="0" applyFont="1" applyFill="1" applyBorder="1" applyAlignment="1">
      <alignment horizontal="center"/>
    </xf>
    <xf numFmtId="0" fontId="7" fillId="33" borderId="37" xfId="0" applyFont="1" applyFill="1" applyBorder="1" applyAlignment="1">
      <alignment horizontal="center"/>
    </xf>
    <xf numFmtId="186" fontId="23" fillId="0" borderId="0" xfId="0" applyNumberFormat="1" applyFont="1" applyFill="1" applyBorder="1" applyAlignment="1">
      <alignment horizontal="left" vertical="center"/>
    </xf>
    <xf numFmtId="0" fontId="6" fillId="33" borderId="35"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39"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6" xfId="0" applyFont="1" applyFill="1" applyBorder="1" applyAlignment="1">
      <alignment horizontal="center" vertical="center" wrapText="1"/>
    </xf>
    <xf numFmtId="2" fontId="7" fillId="0" borderId="0" xfId="0" applyNumberFormat="1" applyFont="1" applyFill="1" applyBorder="1" applyAlignment="1">
      <alignment horizontal="center"/>
    </xf>
    <xf numFmtId="0" fontId="6" fillId="0" borderId="10" xfId="0" applyFont="1" applyFill="1" applyBorder="1" applyAlignment="1">
      <alignment horizontal="center"/>
    </xf>
    <xf numFmtId="0" fontId="6" fillId="0" borderId="0" xfId="0" applyFont="1" applyFill="1" applyBorder="1" applyAlignment="1">
      <alignment horizontal="center"/>
    </xf>
    <xf numFmtId="2" fontId="7" fillId="33" borderId="20" xfId="0" applyNumberFormat="1" applyFont="1" applyFill="1" applyBorder="1" applyAlignment="1">
      <alignment horizontal="center"/>
    </xf>
    <xf numFmtId="2" fontId="7" fillId="33" borderId="52" xfId="0" applyNumberFormat="1" applyFont="1" applyFill="1" applyBorder="1" applyAlignment="1">
      <alignment horizontal="center"/>
    </xf>
    <xf numFmtId="2" fontId="7" fillId="33" borderId="53" xfId="0" applyNumberFormat="1" applyFont="1" applyFill="1" applyBorder="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22" xfId="0" applyBorder="1" applyAlignment="1">
      <alignment horizontal="center" wrapText="1"/>
    </xf>
    <xf numFmtId="0" fontId="0" fillId="0" borderId="16" xfId="0" applyBorder="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center"/>
    </xf>
    <xf numFmtId="0" fontId="0" fillId="0" borderId="46" xfId="0" applyBorder="1" applyAlignment="1">
      <alignment horizontal="center"/>
    </xf>
    <xf numFmtId="1" fontId="7" fillId="33" borderId="35" xfId="0" applyNumberFormat="1" applyFont="1" applyFill="1" applyBorder="1" applyAlignment="1">
      <alignment horizontal="center" wrapText="1"/>
    </xf>
    <xf numFmtId="1" fontId="7" fillId="33" borderId="18" xfId="0" applyNumberFormat="1" applyFont="1" applyFill="1" applyBorder="1" applyAlignment="1">
      <alignment horizontal="center" wrapText="1"/>
    </xf>
    <xf numFmtId="1" fontId="7" fillId="33" borderId="36" xfId="0" applyNumberFormat="1" applyFont="1" applyFill="1" applyBorder="1" applyAlignment="1">
      <alignment horizontal="center" wrapText="1"/>
    </xf>
    <xf numFmtId="1" fontId="7" fillId="33" borderId="19" xfId="0" applyNumberFormat="1" applyFont="1" applyFill="1" applyBorder="1" applyAlignment="1">
      <alignment horizontal="center" wrapText="1"/>
    </xf>
    <xf numFmtId="1" fontId="7" fillId="33" borderId="0" xfId="0" applyNumberFormat="1" applyFont="1" applyFill="1" applyBorder="1" applyAlignment="1">
      <alignment horizontal="center" wrapText="1"/>
    </xf>
    <xf numFmtId="1" fontId="7" fillId="33" borderId="37" xfId="0" applyNumberFormat="1" applyFont="1" applyFill="1" applyBorder="1" applyAlignment="1">
      <alignment horizontal="center" wrapText="1"/>
    </xf>
    <xf numFmtId="0" fontId="3" fillId="33" borderId="19" xfId="0" applyFont="1" applyFill="1" applyBorder="1" applyAlignment="1">
      <alignment horizontal="center"/>
    </xf>
    <xf numFmtId="0" fontId="3" fillId="33" borderId="0" xfId="0" applyFont="1" applyFill="1" applyBorder="1" applyAlignment="1">
      <alignment horizontal="center"/>
    </xf>
    <xf numFmtId="0" fontId="3" fillId="33" borderId="37" xfId="0" applyFont="1" applyFill="1" applyBorder="1" applyAlignment="1">
      <alignment horizontal="center"/>
    </xf>
    <xf numFmtId="175" fontId="23" fillId="33" borderId="0" xfId="0" applyNumberFormat="1" applyFont="1" applyFill="1" applyBorder="1" applyAlignment="1">
      <alignment horizontal="center"/>
    </xf>
    <xf numFmtId="175" fontId="23" fillId="33" borderId="11" xfId="0" applyNumberFormat="1" applyFont="1" applyFill="1" applyBorder="1" applyAlignment="1">
      <alignment horizontal="center"/>
    </xf>
    <xf numFmtId="0" fontId="7" fillId="33" borderId="57" xfId="0" applyFont="1" applyFill="1" applyBorder="1" applyAlignment="1">
      <alignment horizontal="center"/>
    </xf>
    <xf numFmtId="0" fontId="7" fillId="33" borderId="49" xfId="0" applyFont="1" applyFill="1" applyBorder="1" applyAlignment="1">
      <alignment horizontal="center"/>
    </xf>
    <xf numFmtId="0" fontId="7" fillId="33" borderId="50" xfId="0" applyFont="1" applyFill="1" applyBorder="1" applyAlignment="1">
      <alignment horizontal="center"/>
    </xf>
    <xf numFmtId="0" fontId="3" fillId="33" borderId="18"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0" fillId="0" borderId="58" xfId="0" applyFill="1" applyBorder="1" applyAlignment="1">
      <alignment horizontal="center"/>
    </xf>
    <xf numFmtId="0" fontId="0" fillId="0" borderId="52" xfId="0" applyFill="1" applyBorder="1" applyAlignment="1">
      <alignment horizontal="center"/>
    </xf>
    <xf numFmtId="0" fontId="0" fillId="0" borderId="0" xfId="0" applyFill="1" applyBorder="1" applyAlignment="1">
      <alignment horizontal="left" vertical="center" wrapText="1"/>
    </xf>
    <xf numFmtId="0" fontId="22" fillId="33" borderId="0" xfId="0" applyFont="1" applyFill="1" applyBorder="1" applyAlignment="1">
      <alignment horizontal="right"/>
    </xf>
    <xf numFmtId="0" fontId="22" fillId="33" borderId="11" xfId="0" applyFont="1" applyFill="1" applyBorder="1" applyAlignment="1">
      <alignment horizontal="right"/>
    </xf>
    <xf numFmtId="0" fontId="13" fillId="33" borderId="18"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33" borderId="34" xfId="0" applyFill="1" applyBorder="1" applyAlignment="1">
      <alignment horizontal="right"/>
    </xf>
    <xf numFmtId="0" fontId="0" fillId="33" borderId="59" xfId="0" applyFill="1" applyBorder="1" applyAlignment="1">
      <alignment horizontal="right"/>
    </xf>
    <xf numFmtId="0" fontId="1" fillId="33" borderId="59" xfId="53" applyFill="1" applyBorder="1" applyAlignment="1">
      <alignment horizontal="left"/>
    </xf>
    <xf numFmtId="0" fontId="1" fillId="33" borderId="60" xfId="53" applyFill="1" applyBorder="1" applyAlignment="1">
      <alignment horizontal="left"/>
    </xf>
    <xf numFmtId="13" fontId="7" fillId="0" borderId="0" xfId="0" applyNumberFormat="1" applyFont="1" applyFill="1" applyBorder="1" applyAlignment="1">
      <alignment horizontal="left" vertical="center"/>
    </xf>
    <xf numFmtId="174" fontId="0" fillId="0" borderId="52" xfId="0" applyNumberFormat="1" applyFill="1" applyBorder="1" applyAlignment="1">
      <alignment horizontal="center"/>
    </xf>
    <xf numFmtId="174" fontId="0" fillId="0" borderId="61" xfId="0" applyNumberFormat="1" applyFill="1" applyBorder="1" applyAlignment="1">
      <alignment horizontal="center"/>
    </xf>
    <xf numFmtId="4" fontId="7" fillId="33" borderId="38" xfId="0" applyNumberFormat="1" applyFont="1" applyFill="1" applyBorder="1" applyAlignment="1">
      <alignment horizontal="center"/>
    </xf>
    <xf numFmtId="4" fontId="7" fillId="33" borderId="22" xfId="0" applyNumberFormat="1" applyFont="1" applyFill="1" applyBorder="1" applyAlignment="1">
      <alignment horizontal="center"/>
    </xf>
    <xf numFmtId="4" fontId="7" fillId="33" borderId="39" xfId="0" applyNumberFormat="1" applyFont="1" applyFill="1" applyBorder="1" applyAlignment="1">
      <alignment horizontal="center"/>
    </xf>
    <xf numFmtId="0" fontId="0" fillId="0" borderId="52" xfId="0" applyFill="1" applyBorder="1" applyAlignment="1">
      <alignment horizontal="left" vertical="top" wrapText="1"/>
    </xf>
    <xf numFmtId="0" fontId="0" fillId="0" borderId="61" xfId="0" applyFill="1" applyBorder="1" applyAlignment="1">
      <alignment horizontal="left" vertical="top" wrapText="1"/>
    </xf>
    <xf numFmtId="175" fontId="7" fillId="33" borderId="22" xfId="0" applyNumberFormat="1" applyFont="1" applyFill="1" applyBorder="1" applyAlignment="1">
      <alignment horizontal="center"/>
    </xf>
    <xf numFmtId="175" fontId="7" fillId="33" borderId="16" xfId="0" applyNumberFormat="1" applyFont="1" applyFill="1" applyBorder="1" applyAlignment="1">
      <alignment horizontal="center"/>
    </xf>
    <xf numFmtId="175" fontId="7" fillId="33" borderId="35" xfId="0" applyNumberFormat="1" applyFont="1" applyFill="1" applyBorder="1" applyAlignment="1">
      <alignment horizontal="center"/>
    </xf>
    <xf numFmtId="175" fontId="7" fillId="33" borderId="18" xfId="0" applyNumberFormat="1" applyFont="1" applyFill="1" applyBorder="1" applyAlignment="1">
      <alignment horizontal="center"/>
    </xf>
    <xf numFmtId="175" fontId="7" fillId="33" borderId="14" xfId="0" applyNumberFormat="1"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center"/>
    </xf>
    <xf numFmtId="175" fontId="3" fillId="33" borderId="19" xfId="0" applyNumberFormat="1" applyFont="1" applyFill="1" applyBorder="1" applyAlignment="1">
      <alignment horizontal="center"/>
    </xf>
    <xf numFmtId="175" fontId="3" fillId="33" borderId="0" xfId="0" applyNumberFormat="1" applyFont="1" applyFill="1" applyBorder="1" applyAlignment="1">
      <alignment horizontal="center"/>
    </xf>
    <xf numFmtId="175" fontId="3" fillId="33" borderId="11" xfId="0" applyNumberFormat="1" applyFont="1" applyFill="1" applyBorder="1" applyAlignment="1">
      <alignment horizontal="center"/>
    </xf>
    <xf numFmtId="175" fontId="7" fillId="33" borderId="38" xfId="0" applyNumberFormat="1" applyFont="1" applyFill="1" applyBorder="1" applyAlignment="1">
      <alignment horizontal="center"/>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xf>
    <xf numFmtId="12" fontId="7" fillId="0" borderId="0" xfId="0" applyNumberFormat="1" applyFont="1" applyFill="1" applyBorder="1" applyAlignment="1">
      <alignment horizontal="center"/>
    </xf>
    <xf numFmtId="0" fontId="0" fillId="0" borderId="62" xfId="0" applyFill="1" applyBorder="1" applyAlignment="1">
      <alignment horizontal="center" vertical="top" wrapText="1"/>
    </xf>
    <xf numFmtId="0" fontId="0" fillId="0" borderId="63" xfId="0" applyFill="1" applyBorder="1" applyAlignment="1">
      <alignment horizontal="center" vertical="top" wrapText="1"/>
    </xf>
    <xf numFmtId="2" fontId="7" fillId="33" borderId="19" xfId="0" applyNumberFormat="1" applyFont="1" applyFill="1" applyBorder="1" applyAlignment="1">
      <alignment horizontal="center"/>
    </xf>
    <xf numFmtId="2" fontId="7" fillId="33" borderId="0" xfId="0" applyNumberFormat="1" applyFont="1" applyFill="1" applyBorder="1" applyAlignment="1">
      <alignment horizontal="center"/>
    </xf>
    <xf numFmtId="2" fontId="7" fillId="33" borderId="37" xfId="0" applyNumberFormat="1" applyFont="1" applyFill="1" applyBorder="1" applyAlignment="1">
      <alignment horizontal="center"/>
    </xf>
    <xf numFmtId="1" fontId="7" fillId="33" borderId="38" xfId="0" applyNumberFormat="1" applyFont="1" applyFill="1" applyBorder="1" applyAlignment="1">
      <alignment horizontal="center"/>
    </xf>
    <xf numFmtId="1" fontId="7" fillId="33" borderId="22" xfId="0" applyNumberFormat="1" applyFont="1" applyFill="1" applyBorder="1" applyAlignment="1">
      <alignment horizontal="center"/>
    </xf>
    <xf numFmtId="1" fontId="7" fillId="33" borderId="39" xfId="0" applyNumberFormat="1" applyFont="1" applyFill="1" applyBorder="1" applyAlignment="1">
      <alignment horizontal="center"/>
    </xf>
    <xf numFmtId="175" fontId="7" fillId="33" borderId="20" xfId="0" applyNumberFormat="1" applyFont="1" applyFill="1" applyBorder="1" applyAlignment="1">
      <alignment horizontal="center"/>
    </xf>
    <xf numFmtId="175" fontId="7" fillId="33" borderId="52" xfId="0" applyNumberFormat="1" applyFont="1" applyFill="1" applyBorder="1" applyAlignment="1">
      <alignment horizontal="center"/>
    </xf>
    <xf numFmtId="175" fontId="7" fillId="33" borderId="61" xfId="0" applyNumberFormat="1" applyFont="1" applyFill="1" applyBorder="1" applyAlignment="1">
      <alignment horizontal="center"/>
    </xf>
    <xf numFmtId="175" fontId="7" fillId="33" borderId="49" xfId="0" applyNumberFormat="1" applyFont="1" applyFill="1" applyBorder="1" applyAlignment="1">
      <alignment horizontal="center"/>
    </xf>
    <xf numFmtId="175" fontId="7" fillId="33" borderId="64" xfId="0" applyNumberFormat="1" applyFont="1" applyFill="1" applyBorder="1" applyAlignment="1">
      <alignment horizontal="center"/>
    </xf>
    <xf numFmtId="175" fontId="7" fillId="33" borderId="0" xfId="0" applyNumberFormat="1" applyFont="1" applyFill="1" applyBorder="1" applyAlignment="1">
      <alignment horizontal="center"/>
    </xf>
    <xf numFmtId="175" fontId="7" fillId="33" borderId="11" xfId="0" applyNumberFormat="1" applyFont="1" applyFill="1" applyBorder="1" applyAlignment="1">
      <alignment horizontal="center"/>
    </xf>
    <xf numFmtId="175" fontId="7" fillId="33" borderId="19" xfId="0" applyNumberFormat="1" applyFont="1" applyFill="1" applyBorder="1" applyAlignment="1">
      <alignment horizontal="center"/>
    </xf>
    <xf numFmtId="0" fontId="7" fillId="33" borderId="14" xfId="0" applyFont="1" applyFill="1" applyBorder="1" applyAlignment="1">
      <alignment horizontal="center"/>
    </xf>
    <xf numFmtId="0" fontId="7" fillId="33" borderId="11" xfId="0" applyFont="1" applyFill="1" applyBorder="1" applyAlignment="1">
      <alignment horizontal="center"/>
    </xf>
    <xf numFmtId="0" fontId="3" fillId="33" borderId="11" xfId="0" applyFont="1" applyFill="1" applyBorder="1" applyAlignment="1">
      <alignment horizontal="center"/>
    </xf>
    <xf numFmtId="2" fontId="7" fillId="33" borderId="16" xfId="0" applyNumberFormat="1" applyFont="1" applyFill="1" applyBorder="1" applyAlignment="1">
      <alignment horizontal="center"/>
    </xf>
    <xf numFmtId="2" fontId="7" fillId="0" borderId="38" xfId="0" applyNumberFormat="1" applyFont="1" applyFill="1" applyBorder="1" applyAlignment="1">
      <alignment horizontal="center"/>
    </xf>
    <xf numFmtId="2" fontId="7" fillId="0" borderId="22" xfId="0" applyNumberFormat="1" applyFont="1" applyFill="1" applyBorder="1" applyAlignment="1">
      <alignment horizontal="center"/>
    </xf>
    <xf numFmtId="2" fontId="7" fillId="0" borderId="16" xfId="0" applyNumberFormat="1" applyFont="1" applyFill="1" applyBorder="1" applyAlignment="1">
      <alignment horizontal="center"/>
    </xf>
    <xf numFmtId="174" fontId="0" fillId="33" borderId="15" xfId="0" applyNumberFormat="1" applyFill="1" applyBorder="1" applyAlignment="1">
      <alignment horizontal="center" vertical="top"/>
    </xf>
    <xf numFmtId="174" fontId="0" fillId="33" borderId="22" xfId="0" applyNumberFormat="1" applyFill="1" applyBorder="1" applyAlignment="1">
      <alignment horizontal="center" vertical="top"/>
    </xf>
    <xf numFmtId="174" fontId="0" fillId="33" borderId="39" xfId="0" applyNumberFormat="1" applyFill="1" applyBorder="1" applyAlignment="1">
      <alignment horizontal="center" vertical="top"/>
    </xf>
    <xf numFmtId="176" fontId="8" fillId="35" borderId="38" xfId="0" applyNumberFormat="1" applyFont="1" applyFill="1" applyBorder="1" applyAlignment="1" applyProtection="1">
      <alignment horizontal="center"/>
      <protection locked="0"/>
    </xf>
    <xf numFmtId="176" fontId="8" fillId="35" borderId="22" xfId="0" applyNumberFormat="1" applyFont="1" applyFill="1" applyBorder="1" applyAlignment="1" applyProtection="1">
      <alignment horizontal="center"/>
      <protection locked="0"/>
    </xf>
    <xf numFmtId="176" fontId="8" fillId="35" borderId="39" xfId="0" applyNumberFormat="1" applyFont="1" applyFill="1" applyBorder="1" applyAlignment="1" applyProtection="1">
      <alignment horizontal="center"/>
      <protection locked="0"/>
    </xf>
    <xf numFmtId="2" fontId="8" fillId="35" borderId="38" xfId="0" applyNumberFormat="1" applyFont="1" applyFill="1" applyBorder="1" applyAlignment="1" applyProtection="1">
      <alignment horizontal="center"/>
      <protection locked="0"/>
    </xf>
    <xf numFmtId="2" fontId="8" fillId="35" borderId="22" xfId="0" applyNumberFormat="1" applyFont="1" applyFill="1" applyBorder="1" applyAlignment="1" applyProtection="1">
      <alignment horizontal="center"/>
      <protection locked="0"/>
    </xf>
    <xf numFmtId="2" fontId="8" fillId="35" borderId="39" xfId="0" applyNumberFormat="1" applyFont="1" applyFill="1" applyBorder="1" applyAlignment="1" applyProtection="1">
      <alignment horizontal="center"/>
      <protection locked="0"/>
    </xf>
    <xf numFmtId="0" fontId="7" fillId="33" borderId="17" xfId="0" applyFont="1" applyFill="1" applyBorder="1" applyAlignment="1">
      <alignment horizontal="center"/>
    </xf>
    <xf numFmtId="0" fontId="7" fillId="33" borderId="10" xfId="0" applyFont="1" applyFill="1" applyBorder="1" applyAlignment="1">
      <alignment horizontal="center"/>
    </xf>
    <xf numFmtId="1" fontId="3" fillId="33" borderId="19" xfId="0" applyNumberFormat="1" applyFont="1" applyFill="1" applyBorder="1" applyAlignment="1">
      <alignment horizontal="center"/>
    </xf>
    <xf numFmtId="1" fontId="3" fillId="33" borderId="0" xfId="0" applyNumberFormat="1" applyFont="1" applyFill="1" applyBorder="1" applyAlignment="1">
      <alignment horizontal="center"/>
    </xf>
    <xf numFmtId="1" fontId="3" fillId="33" borderId="37" xfId="0" applyNumberFormat="1" applyFont="1" applyFill="1" applyBorder="1" applyAlignment="1">
      <alignment horizontal="center"/>
    </xf>
    <xf numFmtId="0" fontId="0" fillId="33" borderId="19" xfId="0" applyFont="1" applyFill="1" applyBorder="1" applyAlignment="1">
      <alignment horizontal="right"/>
    </xf>
    <xf numFmtId="0" fontId="0" fillId="33" borderId="0" xfId="0" applyFill="1" applyBorder="1" applyAlignment="1">
      <alignment horizontal="right"/>
    </xf>
    <xf numFmtId="22" fontId="0" fillId="33" borderId="0" xfId="0" applyNumberFormat="1" applyFont="1" applyFill="1" applyBorder="1" applyAlignment="1">
      <alignment horizontal="left"/>
    </xf>
    <xf numFmtId="22" fontId="0" fillId="33" borderId="11" xfId="0" applyNumberFormat="1" applyFont="1" applyFill="1" applyBorder="1" applyAlignment="1">
      <alignment horizontal="left"/>
    </xf>
    <xf numFmtId="2" fontId="8" fillId="35" borderId="16" xfId="0" applyNumberFormat="1" applyFont="1" applyFill="1" applyBorder="1" applyAlignment="1" applyProtection="1">
      <alignment horizontal="center"/>
      <protection locked="0"/>
    </xf>
    <xf numFmtId="175" fontId="7" fillId="33" borderId="58" xfId="0" applyNumberFormat="1" applyFont="1" applyFill="1" applyBorder="1" applyAlignment="1">
      <alignment horizontal="center"/>
    </xf>
    <xf numFmtId="0" fontId="3" fillId="33" borderId="51" xfId="0" applyFont="1" applyFill="1" applyBorder="1" applyAlignment="1">
      <alignment horizontal="center"/>
    </xf>
    <xf numFmtId="0" fontId="3" fillId="33" borderId="49" xfId="0" applyFont="1" applyFill="1" applyBorder="1" applyAlignment="1">
      <alignment horizontal="center"/>
    </xf>
    <xf numFmtId="0" fontId="3" fillId="33" borderId="64" xfId="0" applyFont="1" applyFill="1" applyBorder="1" applyAlignment="1">
      <alignment horizontal="center"/>
    </xf>
    <xf numFmtId="1" fontId="8" fillId="35" borderId="38" xfId="0" applyNumberFormat="1" applyFont="1" applyFill="1" applyBorder="1" applyAlignment="1" applyProtection="1">
      <alignment horizontal="center"/>
      <protection locked="0"/>
    </xf>
    <xf numFmtId="1" fontId="8" fillId="35" borderId="22" xfId="0" applyNumberFormat="1" applyFont="1" applyFill="1" applyBorder="1" applyAlignment="1" applyProtection="1">
      <alignment horizontal="center"/>
      <protection locked="0"/>
    </xf>
    <xf numFmtId="1" fontId="8" fillId="35" borderId="39" xfId="0" applyNumberFormat="1" applyFont="1" applyFill="1" applyBorder="1" applyAlignment="1" applyProtection="1">
      <alignment horizontal="center"/>
      <protection locked="0"/>
    </xf>
    <xf numFmtId="0" fontId="0" fillId="33" borderId="57" xfId="0" applyFill="1" applyBorder="1" applyAlignment="1">
      <alignment horizontal="center"/>
    </xf>
    <xf numFmtId="0" fontId="0" fillId="33" borderId="65" xfId="0" applyFont="1" applyFill="1" applyBorder="1" applyAlignment="1">
      <alignment horizontal="center" vertical="top"/>
    </xf>
    <xf numFmtId="0" fontId="0" fillId="0" borderId="66" xfId="0" applyBorder="1" applyAlignment="1">
      <alignment/>
    </xf>
    <xf numFmtId="0" fontId="0" fillId="0" borderId="67" xfId="0" applyBorder="1" applyAlignment="1">
      <alignment/>
    </xf>
    <xf numFmtId="0" fontId="3" fillId="33" borderId="10" xfId="0" applyFont="1" applyFill="1" applyBorder="1" applyAlignment="1">
      <alignment horizontal="center"/>
    </xf>
    <xf numFmtId="0" fontId="3" fillId="33" borderId="58" xfId="0" applyFont="1" applyFill="1" applyBorder="1" applyAlignment="1">
      <alignment horizontal="center"/>
    </xf>
    <xf numFmtId="0" fontId="3" fillId="33" borderId="52" xfId="0" applyFont="1" applyFill="1" applyBorder="1" applyAlignment="1">
      <alignment horizontal="center"/>
    </xf>
    <xf numFmtId="0" fontId="3" fillId="33" borderId="61" xfId="0" applyFont="1" applyFill="1" applyBorder="1" applyAlignment="1">
      <alignment horizontal="center"/>
    </xf>
    <xf numFmtId="175" fontId="7" fillId="33" borderId="10" xfId="0" applyNumberFormat="1" applyFont="1" applyFill="1" applyBorder="1" applyAlignment="1">
      <alignment horizontal="center"/>
    </xf>
    <xf numFmtId="175" fontId="7" fillId="33" borderId="15" xfId="0" applyNumberFormat="1" applyFont="1" applyFill="1" applyBorder="1" applyAlignment="1">
      <alignment horizontal="center"/>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14" xfId="0" applyFont="1" applyFill="1" applyBorder="1" applyAlignment="1">
      <alignment horizontal="center"/>
    </xf>
    <xf numFmtId="175" fontId="7" fillId="33" borderId="57" xfId="0" applyNumberFormat="1" applyFont="1" applyFill="1" applyBorder="1" applyAlignment="1">
      <alignment horizontal="center"/>
    </xf>
    <xf numFmtId="2" fontId="8" fillId="35" borderId="15" xfId="0" applyNumberFormat="1" applyFont="1" applyFill="1" applyBorder="1" applyAlignment="1" applyProtection="1">
      <alignment horizontal="center"/>
      <protection locked="0"/>
    </xf>
    <xf numFmtId="0" fontId="4" fillId="0" borderId="0" xfId="0" applyFont="1" applyFill="1" applyBorder="1" applyAlignment="1">
      <alignment horizontal="center" vertical="center" wrapText="1"/>
    </xf>
    <xf numFmtId="0" fontId="0" fillId="0" borderId="17" xfId="0" applyFill="1" applyBorder="1" applyAlignment="1">
      <alignment horizontal="center"/>
    </xf>
    <xf numFmtId="0" fontId="0" fillId="0" borderId="18" xfId="0" applyFill="1" applyBorder="1" applyAlignment="1">
      <alignment horizontal="center"/>
    </xf>
    <xf numFmtId="0" fontId="15" fillId="0" borderId="15" xfId="0" applyFont="1" applyFill="1" applyBorder="1" applyAlignment="1">
      <alignment horizontal="center"/>
    </xf>
    <xf numFmtId="0" fontId="15" fillId="0" borderId="22" xfId="0" applyFont="1" applyFill="1" applyBorder="1" applyAlignment="1">
      <alignment horizontal="center"/>
    </xf>
    <xf numFmtId="0" fontId="14" fillId="0" borderId="0" xfId="0" applyFont="1" applyFill="1" applyBorder="1" applyAlignment="1">
      <alignment horizontal="center"/>
    </xf>
    <xf numFmtId="4" fontId="7" fillId="0" borderId="0" xfId="0" applyNumberFormat="1" applyFont="1" applyFill="1" applyBorder="1" applyAlignment="1">
      <alignment horizontal="center"/>
    </xf>
    <xf numFmtId="2" fontId="9" fillId="0" borderId="0" xfId="0" applyNumberFormat="1" applyFont="1" applyFill="1" applyBorder="1" applyAlignment="1">
      <alignment horizontal="right" vertical="center"/>
    </xf>
    <xf numFmtId="13" fontId="7" fillId="0" borderId="0" xfId="0" applyNumberFormat="1" applyFont="1" applyFill="1" applyBorder="1" applyAlignment="1">
      <alignment horizontal="center"/>
    </xf>
    <xf numFmtId="0" fontId="4" fillId="0" borderId="10" xfId="0" applyFont="1" applyFill="1" applyBorder="1" applyAlignment="1">
      <alignment horizontal="center"/>
    </xf>
    <xf numFmtId="2" fontId="7" fillId="0" borderId="10" xfId="0" applyNumberFormat="1" applyFont="1" applyFill="1" applyBorder="1" applyAlignment="1">
      <alignment horizontal="center" vertical="center"/>
    </xf>
    <xf numFmtId="176" fontId="0" fillId="33" borderId="0" xfId="0" applyNumberFormat="1" applyFill="1" applyBorder="1" applyAlignment="1">
      <alignment horizontal="center" wrapText="1"/>
    </xf>
    <xf numFmtId="176" fontId="7" fillId="33" borderId="10" xfId="0" applyNumberFormat="1" applyFont="1" applyFill="1" applyBorder="1" applyAlignment="1">
      <alignment horizontal="left" vertical="center"/>
    </xf>
    <xf numFmtId="176" fontId="4" fillId="33" borderId="10" xfId="0" applyNumberFormat="1" applyFont="1" applyFill="1" applyBorder="1" applyAlignment="1">
      <alignment horizontal="center"/>
    </xf>
    <xf numFmtId="176" fontId="4" fillId="33" borderId="0" xfId="0" applyNumberFormat="1" applyFont="1" applyFill="1" applyBorder="1" applyAlignment="1">
      <alignment horizontal="center"/>
    </xf>
    <xf numFmtId="176" fontId="0" fillId="33" borderId="0" xfId="0" applyNumberFormat="1" applyFill="1" applyBorder="1" applyAlignment="1">
      <alignment horizontal="left" vertical="top" wrapText="1"/>
    </xf>
    <xf numFmtId="176" fontId="0" fillId="33" borderId="11" xfId="0" applyNumberFormat="1" applyFill="1" applyBorder="1" applyAlignment="1">
      <alignment horizontal="left" vertical="top" wrapText="1"/>
    </xf>
    <xf numFmtId="176" fontId="4" fillId="33" borderId="0" xfId="0" applyNumberFormat="1" applyFont="1" applyFill="1" applyBorder="1" applyAlignment="1">
      <alignment horizontal="center" vertical="center" wrapText="1"/>
    </xf>
    <xf numFmtId="176" fontId="0" fillId="33" borderId="0" xfId="0" applyNumberFormat="1" applyFill="1" applyBorder="1" applyAlignment="1">
      <alignment horizontal="left" vertical="center" wrapText="1"/>
    </xf>
    <xf numFmtId="14" fontId="15" fillId="33" borderId="15" xfId="0" applyNumberFormat="1" applyFont="1" applyFill="1" applyBorder="1" applyAlignment="1">
      <alignment horizontal="left"/>
    </xf>
    <xf numFmtId="14" fontId="15" fillId="33" borderId="22" xfId="0" applyNumberFormat="1" applyFont="1" applyFill="1" applyBorder="1" applyAlignment="1">
      <alignment horizontal="left"/>
    </xf>
    <xf numFmtId="176" fontId="14" fillId="33" borderId="0" xfId="0" applyNumberFormat="1" applyFont="1" applyFill="1" applyBorder="1" applyAlignment="1">
      <alignment horizontal="right"/>
    </xf>
    <xf numFmtId="176" fontId="7" fillId="33" borderId="0" xfId="0" applyNumberFormat="1" applyFont="1" applyFill="1" applyBorder="1" applyAlignment="1">
      <alignment horizontal="center"/>
    </xf>
    <xf numFmtId="176" fontId="9" fillId="33" borderId="0" xfId="0" applyNumberFormat="1" applyFont="1" applyFill="1" applyBorder="1" applyAlignment="1">
      <alignment horizontal="right" vertical="center"/>
    </xf>
    <xf numFmtId="176" fontId="7" fillId="33" borderId="0" xfId="0" applyNumberFormat="1" applyFont="1" applyFill="1" applyBorder="1" applyAlignment="1">
      <alignment horizontal="center"/>
    </xf>
    <xf numFmtId="176" fontId="4" fillId="33" borderId="0" xfId="0" applyNumberFormat="1" applyFont="1" applyFill="1" applyBorder="1" applyAlignment="1">
      <alignment horizontal="center" vertical="center"/>
    </xf>
    <xf numFmtId="176" fontId="7" fillId="33" borderId="22" xfId="0" applyNumberFormat="1" applyFont="1" applyFill="1" applyBorder="1" applyAlignment="1">
      <alignment horizontal="center"/>
    </xf>
    <xf numFmtId="176" fontId="7" fillId="33" borderId="38" xfId="0" applyNumberFormat="1" applyFont="1" applyFill="1" applyBorder="1" applyAlignment="1">
      <alignment horizontal="center"/>
    </xf>
    <xf numFmtId="176" fontId="7" fillId="33" borderId="16" xfId="0" applyNumberFormat="1"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176" fontId="8" fillId="35" borderId="15" xfId="0" applyNumberFormat="1" applyFont="1" applyFill="1" applyBorder="1" applyAlignment="1" applyProtection="1">
      <alignment horizontal="center"/>
      <protection locked="0"/>
    </xf>
    <xf numFmtId="176" fontId="8" fillId="35" borderId="16" xfId="0" applyNumberFormat="1" applyFont="1" applyFill="1" applyBorder="1" applyAlignment="1" applyProtection="1">
      <alignment horizontal="center"/>
      <protection locked="0"/>
    </xf>
    <xf numFmtId="0" fontId="0" fillId="33" borderId="19" xfId="0" applyFill="1" applyBorder="1" applyAlignment="1">
      <alignment horizontal="right"/>
    </xf>
    <xf numFmtId="176" fontId="7" fillId="33" borderId="58" xfId="0" applyNumberFormat="1" applyFont="1" applyFill="1" applyBorder="1" applyAlignment="1">
      <alignment horizontal="center"/>
    </xf>
    <xf numFmtId="176" fontId="7" fillId="33" borderId="52" xfId="0" applyNumberFormat="1" applyFont="1" applyFill="1" applyBorder="1" applyAlignment="1">
      <alignment horizontal="center"/>
    </xf>
    <xf numFmtId="176" fontId="7" fillId="33" borderId="61" xfId="0" applyNumberFormat="1" applyFont="1" applyFill="1" applyBorder="1" applyAlignment="1">
      <alignment horizontal="center"/>
    </xf>
    <xf numFmtId="176" fontId="7" fillId="33" borderId="10" xfId="0" applyNumberFormat="1" applyFont="1" applyFill="1" applyBorder="1" applyAlignment="1">
      <alignment horizontal="center"/>
    </xf>
    <xf numFmtId="176" fontId="7" fillId="33" borderId="11" xfId="0" applyNumberFormat="1" applyFont="1" applyFill="1" applyBorder="1" applyAlignment="1">
      <alignment horizontal="center"/>
    </xf>
    <xf numFmtId="176" fontId="7" fillId="33" borderId="15" xfId="0" applyNumberFormat="1" applyFont="1" applyFill="1" applyBorder="1" applyAlignment="1">
      <alignment horizont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33" borderId="65" xfId="0" applyFill="1" applyBorder="1" applyAlignment="1">
      <alignment horizontal="center" vertical="top"/>
    </xf>
    <xf numFmtId="176" fontId="7" fillId="33" borderId="39" xfId="0" applyNumberFormat="1" applyFont="1" applyFill="1" applyBorder="1" applyAlignment="1">
      <alignment horizontal="center"/>
    </xf>
    <xf numFmtId="176" fontId="7" fillId="0" borderId="38" xfId="0" applyNumberFormat="1" applyFont="1" applyFill="1" applyBorder="1" applyAlignment="1">
      <alignment horizontal="center"/>
    </xf>
    <xf numFmtId="176" fontId="7" fillId="0" borderId="22" xfId="0" applyNumberFormat="1" applyFont="1" applyFill="1" applyBorder="1" applyAlignment="1">
      <alignment horizontal="center"/>
    </xf>
    <xf numFmtId="176" fontId="7" fillId="0" borderId="16" xfId="0" applyNumberFormat="1" applyFont="1" applyFill="1" applyBorder="1" applyAlignment="1">
      <alignment horizontal="center"/>
    </xf>
    <xf numFmtId="0" fontId="3" fillId="33" borderId="33" xfId="0" applyFont="1" applyFill="1" applyBorder="1" applyAlignment="1">
      <alignment horizontal="center" vertical="center" wrapText="1"/>
    </xf>
    <xf numFmtId="176" fontId="7" fillId="33" borderId="20" xfId="0" applyNumberFormat="1" applyFont="1" applyFill="1" applyBorder="1" applyAlignment="1">
      <alignment horizontal="center"/>
    </xf>
    <xf numFmtId="0" fontId="3"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176" fontId="7" fillId="33" borderId="53" xfId="0" applyNumberFormat="1" applyFont="1" applyFill="1" applyBorder="1" applyAlignment="1">
      <alignment horizontal="center"/>
    </xf>
    <xf numFmtId="176" fontId="7" fillId="33" borderId="19" xfId="0" applyNumberFormat="1" applyFont="1" applyFill="1" applyBorder="1" applyAlignment="1">
      <alignment horizontal="center"/>
    </xf>
    <xf numFmtId="176" fontId="7" fillId="33" borderId="37" xfId="0" applyNumberFormat="1" applyFont="1" applyFill="1" applyBorder="1" applyAlignment="1">
      <alignment horizontal="center"/>
    </xf>
    <xf numFmtId="176" fontId="4" fillId="33" borderId="19" xfId="0" applyNumberFormat="1" applyFont="1" applyFill="1" applyBorder="1" applyAlignment="1">
      <alignment horizontal="center"/>
    </xf>
    <xf numFmtId="176" fontId="0" fillId="33" borderId="0" xfId="0" applyNumberFormat="1" applyFont="1" applyFill="1" applyBorder="1" applyAlignment="1">
      <alignment horizontal="left"/>
    </xf>
    <xf numFmtId="176" fontId="0" fillId="33" borderId="11" xfId="0" applyNumberFormat="1" applyFont="1" applyFill="1" applyBorder="1" applyAlignment="1">
      <alignment horizontal="left"/>
    </xf>
    <xf numFmtId="176" fontId="0" fillId="33" borderId="52" xfId="0" applyNumberFormat="1" applyFill="1" applyBorder="1" applyAlignment="1">
      <alignment horizontal="left" vertical="top" wrapText="1"/>
    </xf>
    <xf numFmtId="176" fontId="0" fillId="33" borderId="61" xfId="0" applyNumberFormat="1" applyFill="1" applyBorder="1" applyAlignment="1">
      <alignment horizontal="left" vertical="top" wrapText="1"/>
    </xf>
    <xf numFmtId="176" fontId="4" fillId="33" borderId="0" xfId="0" applyNumberFormat="1" applyFont="1" applyFill="1" applyBorder="1" applyAlignment="1">
      <alignment horizontal="center" wrapText="1"/>
    </xf>
    <xf numFmtId="176" fontId="7" fillId="33" borderId="0" xfId="0" applyNumberFormat="1" applyFont="1" applyFill="1" applyBorder="1" applyAlignment="1">
      <alignment horizontal="left" vertical="center"/>
    </xf>
    <xf numFmtId="176" fontId="6" fillId="33" borderId="10" xfId="0" applyNumberFormat="1" applyFont="1" applyFill="1" applyBorder="1" applyAlignment="1">
      <alignment horizontal="center"/>
    </xf>
    <xf numFmtId="176" fontId="6" fillId="33" borderId="0" xfId="0" applyNumberFormat="1" applyFont="1" applyFill="1" applyBorder="1" applyAlignment="1">
      <alignment horizontal="center"/>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indexed="9"/>
      </font>
    </dxf>
    <dxf>
      <font>
        <color indexed="9"/>
      </font>
    </dxf>
    <dxf>
      <font>
        <color indexed="9"/>
      </font>
    </dxf>
    <dxf>
      <font>
        <color indexed="9"/>
      </font>
    </dxf>
    <dxf>
      <fill>
        <patternFill>
          <bgColor indexed="10"/>
        </patternFill>
      </fill>
    </dxf>
    <dxf>
      <font>
        <color indexed="9"/>
      </font>
    </dxf>
    <dxf>
      <font>
        <color indexed="9"/>
      </font>
    </dxf>
    <dxf>
      <font>
        <color indexed="9"/>
      </font>
    </dxf>
    <dxf>
      <font>
        <color indexed="9"/>
      </font>
    </dxf>
    <dxf>
      <font>
        <color indexed="9"/>
      </font>
    </dxf>
    <dxf>
      <fill>
        <patternFill>
          <bgColor indexed="10"/>
        </patternFill>
      </fill>
    </dxf>
    <dxf>
      <font>
        <color indexed="9"/>
      </font>
    </dxf>
    <dxf>
      <fill>
        <patternFill>
          <bgColor indexed="10"/>
        </patternFill>
      </fill>
    </dxf>
    <dxf>
      <font>
        <color indexed="9"/>
      </font>
    </dxf>
    <dxf>
      <font>
        <color indexed="9"/>
      </font>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89</xdr:row>
      <xdr:rowOff>57150</xdr:rowOff>
    </xdr:from>
    <xdr:to>
      <xdr:col>5</xdr:col>
      <xdr:colOff>47625</xdr:colOff>
      <xdr:row>89</xdr:row>
      <xdr:rowOff>114300</xdr:rowOff>
    </xdr:to>
    <xdr:sp>
      <xdr:nvSpPr>
        <xdr:cNvPr id="1" name="Line 493"/>
        <xdr:cNvSpPr>
          <a:spLocks/>
        </xdr:cNvSpPr>
      </xdr:nvSpPr>
      <xdr:spPr>
        <a:xfrm flipV="1">
          <a:off x="2571750" y="14687550"/>
          <a:ext cx="8572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148</xdr:row>
      <xdr:rowOff>0</xdr:rowOff>
    </xdr:from>
    <xdr:ext cx="76200" cy="200025"/>
    <xdr:sp fLocksText="0">
      <xdr:nvSpPr>
        <xdr:cNvPr id="2" name="Text Box 15"/>
        <xdr:cNvSpPr txBox="1">
          <a:spLocks noChangeArrowheads="1"/>
        </xdr:cNvSpPr>
      </xdr:nvSpPr>
      <xdr:spPr>
        <a:xfrm>
          <a:off x="247650" y="2418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66675</xdr:colOff>
      <xdr:row>98</xdr:row>
      <xdr:rowOff>9525</xdr:rowOff>
    </xdr:from>
    <xdr:to>
      <xdr:col>5</xdr:col>
      <xdr:colOff>552450</xdr:colOff>
      <xdr:row>98</xdr:row>
      <xdr:rowOff>9525</xdr:rowOff>
    </xdr:to>
    <xdr:sp>
      <xdr:nvSpPr>
        <xdr:cNvPr id="3" name="Line 16"/>
        <xdr:cNvSpPr>
          <a:spLocks/>
        </xdr:cNvSpPr>
      </xdr:nvSpPr>
      <xdr:spPr>
        <a:xfrm flipV="1">
          <a:off x="1514475" y="16097250"/>
          <a:ext cx="16478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98</xdr:row>
      <xdr:rowOff>0</xdr:rowOff>
    </xdr:from>
    <xdr:to>
      <xdr:col>3</xdr:col>
      <xdr:colOff>85725</xdr:colOff>
      <xdr:row>111</xdr:row>
      <xdr:rowOff>9525</xdr:rowOff>
    </xdr:to>
    <xdr:sp>
      <xdr:nvSpPr>
        <xdr:cNvPr id="4" name="Line 17"/>
        <xdr:cNvSpPr>
          <a:spLocks/>
        </xdr:cNvSpPr>
      </xdr:nvSpPr>
      <xdr:spPr>
        <a:xfrm>
          <a:off x="1524000" y="16087725"/>
          <a:ext cx="19050" cy="2114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111</xdr:row>
      <xdr:rowOff>0</xdr:rowOff>
    </xdr:from>
    <xdr:to>
      <xdr:col>5</xdr:col>
      <xdr:colOff>542925</xdr:colOff>
      <xdr:row>111</xdr:row>
      <xdr:rowOff>0</xdr:rowOff>
    </xdr:to>
    <xdr:sp>
      <xdr:nvSpPr>
        <xdr:cNvPr id="5" name="Line 18"/>
        <xdr:cNvSpPr>
          <a:spLocks/>
        </xdr:cNvSpPr>
      </xdr:nvSpPr>
      <xdr:spPr>
        <a:xfrm>
          <a:off x="1543050" y="18192750"/>
          <a:ext cx="16097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98</xdr:row>
      <xdr:rowOff>0</xdr:rowOff>
    </xdr:from>
    <xdr:to>
      <xdr:col>5</xdr:col>
      <xdr:colOff>542925</xdr:colOff>
      <xdr:row>111</xdr:row>
      <xdr:rowOff>9525</xdr:rowOff>
    </xdr:to>
    <xdr:sp>
      <xdr:nvSpPr>
        <xdr:cNvPr id="6" name="Line 19"/>
        <xdr:cNvSpPr>
          <a:spLocks/>
        </xdr:cNvSpPr>
      </xdr:nvSpPr>
      <xdr:spPr>
        <a:xfrm>
          <a:off x="3152775" y="16087725"/>
          <a:ext cx="0" cy="2114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88</xdr:row>
      <xdr:rowOff>38100</xdr:rowOff>
    </xdr:from>
    <xdr:to>
      <xdr:col>4</xdr:col>
      <xdr:colOff>295275</xdr:colOff>
      <xdr:row>140</xdr:row>
      <xdr:rowOff>57150</xdr:rowOff>
    </xdr:to>
    <xdr:sp>
      <xdr:nvSpPr>
        <xdr:cNvPr id="7" name="Line 20"/>
        <xdr:cNvSpPr>
          <a:spLocks/>
        </xdr:cNvSpPr>
      </xdr:nvSpPr>
      <xdr:spPr>
        <a:xfrm>
          <a:off x="2324100" y="14506575"/>
          <a:ext cx="0" cy="84391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98</xdr:row>
      <xdr:rowOff>123825</xdr:rowOff>
    </xdr:from>
    <xdr:to>
      <xdr:col>9</xdr:col>
      <xdr:colOff>123825</xdr:colOff>
      <xdr:row>98</xdr:row>
      <xdr:rowOff>123825</xdr:rowOff>
    </xdr:to>
    <xdr:sp>
      <xdr:nvSpPr>
        <xdr:cNvPr id="8" name="Line 21"/>
        <xdr:cNvSpPr>
          <a:spLocks/>
        </xdr:cNvSpPr>
      </xdr:nvSpPr>
      <xdr:spPr>
        <a:xfrm flipV="1">
          <a:off x="1524000" y="16211550"/>
          <a:ext cx="3533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91</xdr:row>
      <xdr:rowOff>123825</xdr:rowOff>
    </xdr:from>
    <xdr:to>
      <xdr:col>3</xdr:col>
      <xdr:colOff>66675</xdr:colOff>
      <xdr:row>97</xdr:row>
      <xdr:rowOff>114300</xdr:rowOff>
    </xdr:to>
    <xdr:sp>
      <xdr:nvSpPr>
        <xdr:cNvPr id="9" name="Line 22"/>
        <xdr:cNvSpPr>
          <a:spLocks/>
        </xdr:cNvSpPr>
      </xdr:nvSpPr>
      <xdr:spPr>
        <a:xfrm flipV="1">
          <a:off x="1514475" y="15078075"/>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97</xdr:row>
      <xdr:rowOff>85725</xdr:rowOff>
    </xdr:from>
    <xdr:to>
      <xdr:col>4</xdr:col>
      <xdr:colOff>133350</xdr:colOff>
      <xdr:row>97</xdr:row>
      <xdr:rowOff>85725</xdr:rowOff>
    </xdr:to>
    <xdr:sp>
      <xdr:nvSpPr>
        <xdr:cNvPr id="10" name="Line 24"/>
        <xdr:cNvSpPr>
          <a:spLocks/>
        </xdr:cNvSpPr>
      </xdr:nvSpPr>
      <xdr:spPr>
        <a:xfrm flipV="1">
          <a:off x="1514475" y="160115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97</xdr:row>
      <xdr:rowOff>85725</xdr:rowOff>
    </xdr:from>
    <xdr:to>
      <xdr:col>5</xdr:col>
      <xdr:colOff>552450</xdr:colOff>
      <xdr:row>97</xdr:row>
      <xdr:rowOff>85725</xdr:rowOff>
    </xdr:to>
    <xdr:sp>
      <xdr:nvSpPr>
        <xdr:cNvPr id="11" name="Line 25"/>
        <xdr:cNvSpPr>
          <a:spLocks/>
        </xdr:cNvSpPr>
      </xdr:nvSpPr>
      <xdr:spPr>
        <a:xfrm>
          <a:off x="2476500" y="160115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9525</xdr:rowOff>
    </xdr:from>
    <xdr:to>
      <xdr:col>6</xdr:col>
      <xdr:colOff>533400</xdr:colOff>
      <xdr:row>98</xdr:row>
      <xdr:rowOff>9525</xdr:rowOff>
    </xdr:to>
    <xdr:sp>
      <xdr:nvSpPr>
        <xdr:cNvPr id="12" name="Line 26"/>
        <xdr:cNvSpPr>
          <a:spLocks/>
        </xdr:cNvSpPr>
      </xdr:nvSpPr>
      <xdr:spPr>
        <a:xfrm>
          <a:off x="3190875" y="16097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108</xdr:row>
      <xdr:rowOff>0</xdr:rowOff>
    </xdr:from>
    <xdr:to>
      <xdr:col>5</xdr:col>
      <xdr:colOff>161925</xdr:colOff>
      <xdr:row>108</xdr:row>
      <xdr:rowOff>0</xdr:rowOff>
    </xdr:to>
    <xdr:sp>
      <xdr:nvSpPr>
        <xdr:cNvPr id="13" name="Line 32"/>
        <xdr:cNvSpPr>
          <a:spLocks/>
        </xdr:cNvSpPr>
      </xdr:nvSpPr>
      <xdr:spPr>
        <a:xfrm>
          <a:off x="1952625" y="17706975"/>
          <a:ext cx="8191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111</xdr:row>
      <xdr:rowOff>0</xdr:rowOff>
    </xdr:from>
    <xdr:to>
      <xdr:col>4</xdr:col>
      <xdr:colOff>104775</xdr:colOff>
      <xdr:row>132</xdr:row>
      <xdr:rowOff>0</xdr:rowOff>
    </xdr:to>
    <xdr:sp>
      <xdr:nvSpPr>
        <xdr:cNvPr id="14" name="Line 35"/>
        <xdr:cNvSpPr>
          <a:spLocks/>
        </xdr:cNvSpPr>
      </xdr:nvSpPr>
      <xdr:spPr>
        <a:xfrm flipH="1" flipV="1">
          <a:off x="1533525" y="18192750"/>
          <a:ext cx="600075" cy="34004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111</xdr:row>
      <xdr:rowOff>0</xdr:rowOff>
    </xdr:from>
    <xdr:to>
      <xdr:col>5</xdr:col>
      <xdr:colOff>542925</xdr:colOff>
      <xdr:row>132</xdr:row>
      <xdr:rowOff>9525</xdr:rowOff>
    </xdr:to>
    <xdr:sp>
      <xdr:nvSpPr>
        <xdr:cNvPr id="15" name="Line 36"/>
        <xdr:cNvSpPr>
          <a:spLocks/>
        </xdr:cNvSpPr>
      </xdr:nvSpPr>
      <xdr:spPr>
        <a:xfrm flipH="1">
          <a:off x="2533650" y="18192750"/>
          <a:ext cx="619125" cy="3409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132</xdr:row>
      <xdr:rowOff>9525</xdr:rowOff>
    </xdr:from>
    <xdr:to>
      <xdr:col>6</xdr:col>
      <xdr:colOff>342900</xdr:colOff>
      <xdr:row>132</xdr:row>
      <xdr:rowOff>9525</xdr:rowOff>
    </xdr:to>
    <xdr:sp>
      <xdr:nvSpPr>
        <xdr:cNvPr id="16" name="Line 39"/>
        <xdr:cNvSpPr>
          <a:spLocks/>
        </xdr:cNvSpPr>
      </xdr:nvSpPr>
      <xdr:spPr>
        <a:xfrm flipV="1">
          <a:off x="2371725" y="216027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107</xdr:row>
      <xdr:rowOff>66675</xdr:rowOff>
    </xdr:from>
    <xdr:to>
      <xdr:col>3</xdr:col>
      <xdr:colOff>504825</xdr:colOff>
      <xdr:row>108</xdr:row>
      <xdr:rowOff>142875</xdr:rowOff>
    </xdr:to>
    <xdr:sp>
      <xdr:nvSpPr>
        <xdr:cNvPr id="17" name="Line 45"/>
        <xdr:cNvSpPr>
          <a:spLocks/>
        </xdr:cNvSpPr>
      </xdr:nvSpPr>
      <xdr:spPr>
        <a:xfrm>
          <a:off x="1952625" y="17611725"/>
          <a:ext cx="0" cy="2381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110</xdr:row>
      <xdr:rowOff>76200</xdr:rowOff>
    </xdr:from>
    <xdr:to>
      <xdr:col>5</xdr:col>
      <xdr:colOff>533400</xdr:colOff>
      <xdr:row>110</xdr:row>
      <xdr:rowOff>76200</xdr:rowOff>
    </xdr:to>
    <xdr:sp>
      <xdr:nvSpPr>
        <xdr:cNvPr id="18" name="Line 46"/>
        <xdr:cNvSpPr>
          <a:spLocks/>
        </xdr:cNvSpPr>
      </xdr:nvSpPr>
      <xdr:spPr>
        <a:xfrm flipV="1">
          <a:off x="2857500" y="18107025"/>
          <a:ext cx="285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108</xdr:row>
      <xdr:rowOff>95250</xdr:rowOff>
    </xdr:from>
    <xdr:to>
      <xdr:col>3</xdr:col>
      <xdr:colOff>161925</xdr:colOff>
      <xdr:row>108</xdr:row>
      <xdr:rowOff>95250</xdr:rowOff>
    </xdr:to>
    <xdr:sp>
      <xdr:nvSpPr>
        <xdr:cNvPr id="19" name="Line 48"/>
        <xdr:cNvSpPr>
          <a:spLocks/>
        </xdr:cNvSpPr>
      </xdr:nvSpPr>
      <xdr:spPr>
        <a:xfrm>
          <a:off x="1543050" y="17802225"/>
          <a:ext cx="666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108</xdr:row>
      <xdr:rowOff>95250</xdr:rowOff>
    </xdr:from>
    <xdr:to>
      <xdr:col>4</xdr:col>
      <xdr:colOff>161925</xdr:colOff>
      <xdr:row>108</xdr:row>
      <xdr:rowOff>95250</xdr:rowOff>
    </xdr:to>
    <xdr:sp>
      <xdr:nvSpPr>
        <xdr:cNvPr id="20" name="Line 51"/>
        <xdr:cNvSpPr>
          <a:spLocks/>
        </xdr:cNvSpPr>
      </xdr:nvSpPr>
      <xdr:spPr>
        <a:xfrm>
          <a:off x="1857375" y="17802225"/>
          <a:ext cx="3333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98</xdr:row>
      <xdr:rowOff>123825</xdr:rowOff>
    </xdr:from>
    <xdr:to>
      <xdr:col>4</xdr:col>
      <xdr:colOff>276225</xdr:colOff>
      <xdr:row>99</xdr:row>
      <xdr:rowOff>133350</xdr:rowOff>
    </xdr:to>
    <xdr:sp>
      <xdr:nvSpPr>
        <xdr:cNvPr id="21" name="Line 52"/>
        <xdr:cNvSpPr>
          <a:spLocks/>
        </xdr:cNvSpPr>
      </xdr:nvSpPr>
      <xdr:spPr>
        <a:xfrm>
          <a:off x="1504950" y="16211550"/>
          <a:ext cx="80010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100</xdr:row>
      <xdr:rowOff>0</xdr:rowOff>
    </xdr:from>
    <xdr:to>
      <xdr:col>4</xdr:col>
      <xdr:colOff>295275</xdr:colOff>
      <xdr:row>106</xdr:row>
      <xdr:rowOff>19050</xdr:rowOff>
    </xdr:to>
    <xdr:sp>
      <xdr:nvSpPr>
        <xdr:cNvPr id="22" name="Line 53"/>
        <xdr:cNvSpPr>
          <a:spLocks/>
        </xdr:cNvSpPr>
      </xdr:nvSpPr>
      <xdr:spPr>
        <a:xfrm>
          <a:off x="2324100" y="16411575"/>
          <a:ext cx="0" cy="9906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103</xdr:row>
      <xdr:rowOff>104775</xdr:rowOff>
    </xdr:from>
    <xdr:to>
      <xdr:col>3</xdr:col>
      <xdr:colOff>85725</xdr:colOff>
      <xdr:row>105</xdr:row>
      <xdr:rowOff>28575</xdr:rowOff>
    </xdr:to>
    <xdr:sp>
      <xdr:nvSpPr>
        <xdr:cNvPr id="23" name="Line 54"/>
        <xdr:cNvSpPr>
          <a:spLocks/>
        </xdr:cNvSpPr>
      </xdr:nvSpPr>
      <xdr:spPr>
        <a:xfrm flipH="1" flipV="1">
          <a:off x="552450" y="17002125"/>
          <a:ext cx="981075" cy="2476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97</xdr:row>
      <xdr:rowOff>104775</xdr:rowOff>
    </xdr:from>
    <xdr:to>
      <xdr:col>1</xdr:col>
      <xdr:colOff>533400</xdr:colOff>
      <xdr:row>103</xdr:row>
      <xdr:rowOff>123825</xdr:rowOff>
    </xdr:to>
    <xdr:sp>
      <xdr:nvSpPr>
        <xdr:cNvPr id="24" name="Line 55"/>
        <xdr:cNvSpPr>
          <a:spLocks/>
        </xdr:cNvSpPr>
      </xdr:nvSpPr>
      <xdr:spPr>
        <a:xfrm flipH="1">
          <a:off x="552450" y="16030575"/>
          <a:ext cx="228600" cy="990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97</xdr:row>
      <xdr:rowOff>114300</xdr:rowOff>
    </xdr:from>
    <xdr:to>
      <xdr:col>3</xdr:col>
      <xdr:colOff>66675</xdr:colOff>
      <xdr:row>98</xdr:row>
      <xdr:rowOff>123825</xdr:rowOff>
    </xdr:to>
    <xdr:sp>
      <xdr:nvSpPr>
        <xdr:cNvPr id="25" name="Line 57"/>
        <xdr:cNvSpPr>
          <a:spLocks/>
        </xdr:cNvSpPr>
      </xdr:nvSpPr>
      <xdr:spPr>
        <a:xfrm>
          <a:off x="771525" y="16040100"/>
          <a:ext cx="742950" cy="1714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99</xdr:row>
      <xdr:rowOff>142875</xdr:rowOff>
    </xdr:from>
    <xdr:to>
      <xdr:col>5</xdr:col>
      <xdr:colOff>276225</xdr:colOff>
      <xdr:row>106</xdr:row>
      <xdr:rowOff>19050</xdr:rowOff>
    </xdr:to>
    <xdr:sp>
      <xdr:nvSpPr>
        <xdr:cNvPr id="26" name="Freeform 58"/>
        <xdr:cNvSpPr>
          <a:spLocks/>
        </xdr:cNvSpPr>
      </xdr:nvSpPr>
      <xdr:spPr>
        <a:xfrm>
          <a:off x="1781175" y="16392525"/>
          <a:ext cx="1104900" cy="1009650"/>
        </a:xfrm>
        <a:custGeom>
          <a:pathLst>
            <a:path h="84" w="97">
              <a:moveTo>
                <a:pt x="49" y="0"/>
              </a:moveTo>
              <a:cubicBezTo>
                <a:pt x="58" y="2"/>
                <a:pt x="67" y="5"/>
                <a:pt x="75" y="8"/>
              </a:cubicBezTo>
              <a:cubicBezTo>
                <a:pt x="83" y="11"/>
                <a:pt x="97" y="17"/>
                <a:pt x="96" y="21"/>
              </a:cubicBezTo>
              <a:cubicBezTo>
                <a:pt x="95" y="25"/>
                <a:pt x="79" y="32"/>
                <a:pt x="71" y="35"/>
              </a:cubicBezTo>
              <a:cubicBezTo>
                <a:pt x="63" y="38"/>
                <a:pt x="56" y="40"/>
                <a:pt x="48" y="42"/>
              </a:cubicBezTo>
              <a:cubicBezTo>
                <a:pt x="40" y="44"/>
                <a:pt x="30" y="44"/>
                <a:pt x="22" y="48"/>
              </a:cubicBezTo>
              <a:cubicBezTo>
                <a:pt x="14" y="52"/>
                <a:pt x="0" y="59"/>
                <a:pt x="0" y="64"/>
              </a:cubicBezTo>
              <a:cubicBezTo>
                <a:pt x="0" y="69"/>
                <a:pt x="16" y="76"/>
                <a:pt x="24" y="79"/>
              </a:cubicBezTo>
              <a:cubicBezTo>
                <a:pt x="32" y="82"/>
                <a:pt x="44" y="83"/>
                <a:pt x="48" y="84"/>
              </a:cubicBezTo>
            </a:path>
          </a:pathLst>
        </a:cu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99</xdr:row>
      <xdr:rowOff>133350</xdr:rowOff>
    </xdr:from>
    <xdr:to>
      <xdr:col>5</xdr:col>
      <xdr:colOff>542925</xdr:colOff>
      <xdr:row>106</xdr:row>
      <xdr:rowOff>19050</xdr:rowOff>
    </xdr:to>
    <xdr:sp>
      <xdr:nvSpPr>
        <xdr:cNvPr id="27" name="Freeform 59"/>
        <xdr:cNvSpPr>
          <a:spLocks/>
        </xdr:cNvSpPr>
      </xdr:nvSpPr>
      <xdr:spPr>
        <a:xfrm>
          <a:off x="1543050" y="16383000"/>
          <a:ext cx="1609725" cy="1019175"/>
        </a:xfrm>
        <a:custGeom>
          <a:pathLst>
            <a:path h="84" w="187">
              <a:moveTo>
                <a:pt x="89" y="0"/>
              </a:moveTo>
              <a:cubicBezTo>
                <a:pt x="105" y="1"/>
                <a:pt x="122" y="2"/>
                <a:pt x="138" y="5"/>
              </a:cubicBezTo>
              <a:cubicBezTo>
                <a:pt x="154" y="8"/>
                <a:pt x="181" y="16"/>
                <a:pt x="184" y="21"/>
              </a:cubicBezTo>
              <a:cubicBezTo>
                <a:pt x="187" y="26"/>
                <a:pt x="173" y="35"/>
                <a:pt x="157" y="38"/>
              </a:cubicBezTo>
              <a:cubicBezTo>
                <a:pt x="141" y="41"/>
                <a:pt x="108" y="41"/>
                <a:pt x="89" y="42"/>
              </a:cubicBezTo>
              <a:cubicBezTo>
                <a:pt x="70" y="43"/>
                <a:pt x="57" y="44"/>
                <a:pt x="42" y="47"/>
              </a:cubicBezTo>
              <a:cubicBezTo>
                <a:pt x="27" y="50"/>
                <a:pt x="0" y="57"/>
                <a:pt x="0" y="62"/>
              </a:cubicBezTo>
              <a:cubicBezTo>
                <a:pt x="0" y="67"/>
                <a:pt x="26" y="76"/>
                <a:pt x="41" y="80"/>
              </a:cubicBezTo>
              <a:cubicBezTo>
                <a:pt x="56" y="84"/>
                <a:pt x="81" y="84"/>
                <a:pt x="90" y="84"/>
              </a:cubicBezTo>
            </a:path>
          </a:pathLst>
        </a:cu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104</xdr:row>
      <xdr:rowOff>0</xdr:rowOff>
    </xdr:from>
    <xdr:to>
      <xdr:col>1</xdr:col>
      <xdr:colOff>285750</xdr:colOff>
      <xdr:row>105</xdr:row>
      <xdr:rowOff>19050</xdr:rowOff>
    </xdr:to>
    <xdr:sp>
      <xdr:nvSpPr>
        <xdr:cNvPr id="28" name="Line 60"/>
        <xdr:cNvSpPr>
          <a:spLocks/>
        </xdr:cNvSpPr>
      </xdr:nvSpPr>
      <xdr:spPr>
        <a:xfrm flipH="1">
          <a:off x="485775" y="17059275"/>
          <a:ext cx="47625" cy="180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104</xdr:row>
      <xdr:rowOff>38100</xdr:rowOff>
    </xdr:from>
    <xdr:to>
      <xdr:col>1</xdr:col>
      <xdr:colOff>333375</xdr:colOff>
      <xdr:row>104</xdr:row>
      <xdr:rowOff>47625</xdr:rowOff>
    </xdr:to>
    <xdr:sp>
      <xdr:nvSpPr>
        <xdr:cNvPr id="29" name="Line 62"/>
        <xdr:cNvSpPr>
          <a:spLocks/>
        </xdr:cNvSpPr>
      </xdr:nvSpPr>
      <xdr:spPr>
        <a:xfrm>
          <a:off x="523875" y="17097375"/>
          <a:ext cx="57150" cy="95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106</xdr:row>
      <xdr:rowOff>47625</xdr:rowOff>
    </xdr:from>
    <xdr:to>
      <xdr:col>4</xdr:col>
      <xdr:colOff>276225</xdr:colOff>
      <xdr:row>107</xdr:row>
      <xdr:rowOff>38100</xdr:rowOff>
    </xdr:to>
    <xdr:sp>
      <xdr:nvSpPr>
        <xdr:cNvPr id="30" name="Line 63"/>
        <xdr:cNvSpPr>
          <a:spLocks/>
        </xdr:cNvSpPr>
      </xdr:nvSpPr>
      <xdr:spPr>
        <a:xfrm flipV="1">
          <a:off x="2266950" y="17430750"/>
          <a:ext cx="38100" cy="1524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97</xdr:row>
      <xdr:rowOff>66675</xdr:rowOff>
    </xdr:from>
    <xdr:to>
      <xdr:col>1</xdr:col>
      <xdr:colOff>476250</xdr:colOff>
      <xdr:row>97</xdr:row>
      <xdr:rowOff>104775</xdr:rowOff>
    </xdr:to>
    <xdr:sp>
      <xdr:nvSpPr>
        <xdr:cNvPr id="31" name="Line 64"/>
        <xdr:cNvSpPr>
          <a:spLocks/>
        </xdr:cNvSpPr>
      </xdr:nvSpPr>
      <xdr:spPr>
        <a:xfrm flipH="1" flipV="1">
          <a:off x="561975" y="15992475"/>
          <a:ext cx="1619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103</xdr:row>
      <xdr:rowOff>66675</xdr:rowOff>
    </xdr:from>
    <xdr:to>
      <xdr:col>1</xdr:col>
      <xdr:colOff>257175</xdr:colOff>
      <xdr:row>103</xdr:row>
      <xdr:rowOff>104775</xdr:rowOff>
    </xdr:to>
    <xdr:sp>
      <xdr:nvSpPr>
        <xdr:cNvPr id="32" name="Line 65"/>
        <xdr:cNvSpPr>
          <a:spLocks/>
        </xdr:cNvSpPr>
      </xdr:nvSpPr>
      <xdr:spPr>
        <a:xfrm flipH="1" flipV="1">
          <a:off x="352425" y="16964025"/>
          <a:ext cx="1524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97</xdr:row>
      <xdr:rowOff>95250</xdr:rowOff>
    </xdr:from>
    <xdr:to>
      <xdr:col>1</xdr:col>
      <xdr:colOff>419100</xdr:colOff>
      <xdr:row>100</xdr:row>
      <xdr:rowOff>47625</xdr:rowOff>
    </xdr:to>
    <xdr:sp>
      <xdr:nvSpPr>
        <xdr:cNvPr id="33" name="Line 66"/>
        <xdr:cNvSpPr>
          <a:spLocks/>
        </xdr:cNvSpPr>
      </xdr:nvSpPr>
      <xdr:spPr>
        <a:xfrm flipH="1">
          <a:off x="561975" y="16021050"/>
          <a:ext cx="1047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101</xdr:row>
      <xdr:rowOff>19050</xdr:rowOff>
    </xdr:from>
    <xdr:to>
      <xdr:col>1</xdr:col>
      <xdr:colOff>276225</xdr:colOff>
      <xdr:row>103</xdr:row>
      <xdr:rowOff>85725</xdr:rowOff>
    </xdr:to>
    <xdr:sp>
      <xdr:nvSpPr>
        <xdr:cNvPr id="34" name="Line 67"/>
        <xdr:cNvSpPr>
          <a:spLocks/>
        </xdr:cNvSpPr>
      </xdr:nvSpPr>
      <xdr:spPr>
        <a:xfrm flipV="1">
          <a:off x="428625" y="16592550"/>
          <a:ext cx="857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86</xdr:row>
      <xdr:rowOff>9525</xdr:rowOff>
    </xdr:from>
    <xdr:to>
      <xdr:col>5</xdr:col>
      <xdr:colOff>523875</xdr:colOff>
      <xdr:row>95</xdr:row>
      <xdr:rowOff>66675</xdr:rowOff>
    </xdr:to>
    <xdr:sp>
      <xdr:nvSpPr>
        <xdr:cNvPr id="35" name="Oval 68"/>
        <xdr:cNvSpPr>
          <a:spLocks/>
        </xdr:cNvSpPr>
      </xdr:nvSpPr>
      <xdr:spPr>
        <a:xfrm>
          <a:off x="1533525" y="14154150"/>
          <a:ext cx="1600200" cy="15144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88</xdr:row>
      <xdr:rowOff>47625</xdr:rowOff>
    </xdr:from>
    <xdr:to>
      <xdr:col>5</xdr:col>
      <xdr:colOff>152400</xdr:colOff>
      <xdr:row>93</xdr:row>
      <xdr:rowOff>85725</xdr:rowOff>
    </xdr:to>
    <xdr:sp>
      <xdr:nvSpPr>
        <xdr:cNvPr id="36" name="Oval 69"/>
        <xdr:cNvSpPr>
          <a:spLocks/>
        </xdr:cNvSpPr>
      </xdr:nvSpPr>
      <xdr:spPr>
        <a:xfrm>
          <a:off x="1924050" y="14516100"/>
          <a:ext cx="838200" cy="847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88</xdr:row>
      <xdr:rowOff>38100</xdr:rowOff>
    </xdr:from>
    <xdr:to>
      <xdr:col>4</xdr:col>
      <xdr:colOff>276225</xdr:colOff>
      <xdr:row>88</xdr:row>
      <xdr:rowOff>47625</xdr:rowOff>
    </xdr:to>
    <xdr:sp>
      <xdr:nvSpPr>
        <xdr:cNvPr id="37" name="Line 71"/>
        <xdr:cNvSpPr>
          <a:spLocks/>
        </xdr:cNvSpPr>
      </xdr:nvSpPr>
      <xdr:spPr>
        <a:xfrm flipH="1">
          <a:off x="1647825" y="14506575"/>
          <a:ext cx="657225" cy="9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88</xdr:row>
      <xdr:rowOff>38100</xdr:rowOff>
    </xdr:from>
    <xdr:to>
      <xdr:col>3</xdr:col>
      <xdr:colOff>219075</xdr:colOff>
      <xdr:row>88</xdr:row>
      <xdr:rowOff>38100</xdr:rowOff>
    </xdr:to>
    <xdr:sp>
      <xdr:nvSpPr>
        <xdr:cNvPr id="38" name="Line 72"/>
        <xdr:cNvSpPr>
          <a:spLocks/>
        </xdr:cNvSpPr>
      </xdr:nvSpPr>
      <xdr:spPr>
        <a:xfrm flipH="1" flipV="1">
          <a:off x="666750" y="14506575"/>
          <a:ext cx="10001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86</xdr:row>
      <xdr:rowOff>9525</xdr:rowOff>
    </xdr:from>
    <xdr:to>
      <xdr:col>1</xdr:col>
      <xdr:colOff>428625</xdr:colOff>
      <xdr:row>88</xdr:row>
      <xdr:rowOff>47625</xdr:rowOff>
    </xdr:to>
    <xdr:sp>
      <xdr:nvSpPr>
        <xdr:cNvPr id="39" name="Line 73"/>
        <xdr:cNvSpPr>
          <a:spLocks/>
        </xdr:cNvSpPr>
      </xdr:nvSpPr>
      <xdr:spPr>
        <a:xfrm>
          <a:off x="676275" y="14154150"/>
          <a:ext cx="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76200</xdr:rowOff>
    </xdr:from>
    <xdr:to>
      <xdr:col>4</xdr:col>
      <xdr:colOff>295275</xdr:colOff>
      <xdr:row>91</xdr:row>
      <xdr:rowOff>38100</xdr:rowOff>
    </xdr:to>
    <xdr:sp>
      <xdr:nvSpPr>
        <xdr:cNvPr id="40" name="Line 74"/>
        <xdr:cNvSpPr>
          <a:spLocks/>
        </xdr:cNvSpPr>
      </xdr:nvSpPr>
      <xdr:spPr>
        <a:xfrm>
          <a:off x="2324100" y="14868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90</xdr:row>
      <xdr:rowOff>133350</xdr:rowOff>
    </xdr:from>
    <xdr:to>
      <xdr:col>4</xdr:col>
      <xdr:colOff>361950</xdr:colOff>
      <xdr:row>90</xdr:row>
      <xdr:rowOff>133350</xdr:rowOff>
    </xdr:to>
    <xdr:sp>
      <xdr:nvSpPr>
        <xdr:cNvPr id="41" name="Line 75"/>
        <xdr:cNvSpPr>
          <a:spLocks/>
        </xdr:cNvSpPr>
      </xdr:nvSpPr>
      <xdr:spPr>
        <a:xfrm>
          <a:off x="2257425" y="149256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87</xdr:row>
      <xdr:rowOff>85725</xdr:rowOff>
    </xdr:from>
    <xdr:to>
      <xdr:col>4</xdr:col>
      <xdr:colOff>552450</xdr:colOff>
      <xdr:row>87</xdr:row>
      <xdr:rowOff>85725</xdr:rowOff>
    </xdr:to>
    <xdr:sp>
      <xdr:nvSpPr>
        <xdr:cNvPr id="42" name="Line 78"/>
        <xdr:cNvSpPr>
          <a:spLocks/>
        </xdr:cNvSpPr>
      </xdr:nvSpPr>
      <xdr:spPr>
        <a:xfrm flipH="1" flipV="1">
          <a:off x="2333625" y="14392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86</xdr:row>
      <xdr:rowOff>19050</xdr:rowOff>
    </xdr:from>
    <xdr:to>
      <xdr:col>1</xdr:col>
      <xdr:colOff>390525</xdr:colOff>
      <xdr:row>86</xdr:row>
      <xdr:rowOff>19050</xdr:rowOff>
    </xdr:to>
    <xdr:sp>
      <xdr:nvSpPr>
        <xdr:cNvPr id="43" name="Line 80"/>
        <xdr:cNvSpPr>
          <a:spLocks/>
        </xdr:cNvSpPr>
      </xdr:nvSpPr>
      <xdr:spPr>
        <a:xfrm flipH="1">
          <a:off x="409575" y="14163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88</xdr:row>
      <xdr:rowOff>38100</xdr:rowOff>
    </xdr:from>
    <xdr:to>
      <xdr:col>1</xdr:col>
      <xdr:colOff>390525</xdr:colOff>
      <xdr:row>88</xdr:row>
      <xdr:rowOff>38100</xdr:rowOff>
    </xdr:to>
    <xdr:sp>
      <xdr:nvSpPr>
        <xdr:cNvPr id="44" name="Line 81"/>
        <xdr:cNvSpPr>
          <a:spLocks/>
        </xdr:cNvSpPr>
      </xdr:nvSpPr>
      <xdr:spPr>
        <a:xfrm flipH="1" flipV="1">
          <a:off x="419100" y="145065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87</xdr:row>
      <xdr:rowOff>76200</xdr:rowOff>
    </xdr:from>
    <xdr:to>
      <xdr:col>1</xdr:col>
      <xdr:colOff>285750</xdr:colOff>
      <xdr:row>88</xdr:row>
      <xdr:rowOff>38100</xdr:rowOff>
    </xdr:to>
    <xdr:sp>
      <xdr:nvSpPr>
        <xdr:cNvPr id="45" name="Line 82"/>
        <xdr:cNvSpPr>
          <a:spLocks/>
        </xdr:cNvSpPr>
      </xdr:nvSpPr>
      <xdr:spPr>
        <a:xfrm>
          <a:off x="533400" y="143827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83</xdr:row>
      <xdr:rowOff>95250</xdr:rowOff>
    </xdr:from>
    <xdr:to>
      <xdr:col>2</xdr:col>
      <xdr:colOff>438150</xdr:colOff>
      <xdr:row>83</xdr:row>
      <xdr:rowOff>95250</xdr:rowOff>
    </xdr:to>
    <xdr:sp>
      <xdr:nvSpPr>
        <xdr:cNvPr id="46" name="Line 85"/>
        <xdr:cNvSpPr>
          <a:spLocks/>
        </xdr:cNvSpPr>
      </xdr:nvSpPr>
      <xdr:spPr>
        <a:xfrm>
          <a:off x="676275" y="13754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84</xdr:row>
      <xdr:rowOff>85725</xdr:rowOff>
    </xdr:from>
    <xdr:to>
      <xdr:col>3</xdr:col>
      <xdr:colOff>342900</xdr:colOff>
      <xdr:row>84</xdr:row>
      <xdr:rowOff>85725</xdr:rowOff>
    </xdr:to>
    <xdr:sp>
      <xdr:nvSpPr>
        <xdr:cNvPr id="47" name="Line 87"/>
        <xdr:cNvSpPr>
          <a:spLocks/>
        </xdr:cNvSpPr>
      </xdr:nvSpPr>
      <xdr:spPr>
        <a:xfrm flipH="1" flipV="1">
          <a:off x="1647825" y="139065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110</xdr:row>
      <xdr:rowOff>85725</xdr:rowOff>
    </xdr:from>
    <xdr:to>
      <xdr:col>3</xdr:col>
      <xdr:colOff>400050</xdr:colOff>
      <xdr:row>110</xdr:row>
      <xdr:rowOff>85725</xdr:rowOff>
    </xdr:to>
    <xdr:sp>
      <xdr:nvSpPr>
        <xdr:cNvPr id="48" name="Line 89"/>
        <xdr:cNvSpPr>
          <a:spLocks/>
        </xdr:cNvSpPr>
      </xdr:nvSpPr>
      <xdr:spPr>
        <a:xfrm>
          <a:off x="1543050" y="181165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110</xdr:row>
      <xdr:rowOff>85725</xdr:rowOff>
    </xdr:from>
    <xdr:to>
      <xdr:col>4</xdr:col>
      <xdr:colOff>552450</xdr:colOff>
      <xdr:row>110</xdr:row>
      <xdr:rowOff>85725</xdr:rowOff>
    </xdr:to>
    <xdr:sp>
      <xdr:nvSpPr>
        <xdr:cNvPr id="49" name="Line 90"/>
        <xdr:cNvSpPr>
          <a:spLocks/>
        </xdr:cNvSpPr>
      </xdr:nvSpPr>
      <xdr:spPr>
        <a:xfrm flipV="1">
          <a:off x="2057400" y="18116550"/>
          <a:ext cx="5238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86</xdr:row>
      <xdr:rowOff>9525</xdr:rowOff>
    </xdr:from>
    <xdr:to>
      <xdr:col>4</xdr:col>
      <xdr:colOff>295275</xdr:colOff>
      <xdr:row>88</xdr:row>
      <xdr:rowOff>57150</xdr:rowOff>
    </xdr:to>
    <xdr:sp>
      <xdr:nvSpPr>
        <xdr:cNvPr id="50" name="Line 94"/>
        <xdr:cNvSpPr>
          <a:spLocks/>
        </xdr:cNvSpPr>
      </xdr:nvSpPr>
      <xdr:spPr>
        <a:xfrm flipH="1">
          <a:off x="2324100" y="14154150"/>
          <a:ext cx="0" cy="3714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117</xdr:row>
      <xdr:rowOff>9525</xdr:rowOff>
    </xdr:from>
    <xdr:to>
      <xdr:col>11</xdr:col>
      <xdr:colOff>581025</xdr:colOff>
      <xdr:row>126</xdr:row>
      <xdr:rowOff>38100</xdr:rowOff>
    </xdr:to>
    <xdr:sp>
      <xdr:nvSpPr>
        <xdr:cNvPr id="51" name="Rectangle 95"/>
        <xdr:cNvSpPr>
          <a:spLocks/>
        </xdr:cNvSpPr>
      </xdr:nvSpPr>
      <xdr:spPr>
        <a:xfrm>
          <a:off x="3771900" y="19173825"/>
          <a:ext cx="2924175" cy="14859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117</xdr:row>
      <xdr:rowOff>9525</xdr:rowOff>
    </xdr:from>
    <xdr:to>
      <xdr:col>11</xdr:col>
      <xdr:colOff>533400</xdr:colOff>
      <xdr:row>126</xdr:row>
      <xdr:rowOff>38100</xdr:rowOff>
    </xdr:to>
    <xdr:sp>
      <xdr:nvSpPr>
        <xdr:cNvPr id="52" name="Line 96"/>
        <xdr:cNvSpPr>
          <a:spLocks/>
        </xdr:cNvSpPr>
      </xdr:nvSpPr>
      <xdr:spPr>
        <a:xfrm flipH="1">
          <a:off x="6648450" y="19173825"/>
          <a:ext cx="0" cy="1485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117</xdr:row>
      <xdr:rowOff>9525</xdr:rowOff>
    </xdr:from>
    <xdr:to>
      <xdr:col>7</xdr:col>
      <xdr:colOff>47625</xdr:colOff>
      <xdr:row>126</xdr:row>
      <xdr:rowOff>19050</xdr:rowOff>
    </xdr:to>
    <xdr:sp>
      <xdr:nvSpPr>
        <xdr:cNvPr id="53" name="Line 97"/>
        <xdr:cNvSpPr>
          <a:spLocks/>
        </xdr:cNvSpPr>
      </xdr:nvSpPr>
      <xdr:spPr>
        <a:xfrm>
          <a:off x="3819525" y="19173825"/>
          <a:ext cx="0" cy="1466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115</xdr:row>
      <xdr:rowOff>19050</xdr:rowOff>
    </xdr:from>
    <xdr:to>
      <xdr:col>12</xdr:col>
      <xdr:colOff>0</xdr:colOff>
      <xdr:row>116</xdr:row>
      <xdr:rowOff>104775</xdr:rowOff>
    </xdr:to>
    <xdr:sp>
      <xdr:nvSpPr>
        <xdr:cNvPr id="54" name="Line 99"/>
        <xdr:cNvSpPr>
          <a:spLocks/>
        </xdr:cNvSpPr>
      </xdr:nvSpPr>
      <xdr:spPr>
        <a:xfrm flipV="1">
          <a:off x="6696075" y="1885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115</xdr:row>
      <xdr:rowOff>104775</xdr:rowOff>
    </xdr:from>
    <xdr:to>
      <xdr:col>9</xdr:col>
      <xdr:colOff>152400</xdr:colOff>
      <xdr:row>115</xdr:row>
      <xdr:rowOff>104775</xdr:rowOff>
    </xdr:to>
    <xdr:sp>
      <xdr:nvSpPr>
        <xdr:cNvPr id="55" name="Line 100"/>
        <xdr:cNvSpPr>
          <a:spLocks/>
        </xdr:cNvSpPr>
      </xdr:nvSpPr>
      <xdr:spPr>
        <a:xfrm>
          <a:off x="3781425" y="1894522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115</xdr:row>
      <xdr:rowOff>104775</xdr:rowOff>
    </xdr:from>
    <xdr:to>
      <xdr:col>12</xdr:col>
      <xdr:colOff>0</xdr:colOff>
      <xdr:row>115</xdr:row>
      <xdr:rowOff>104775</xdr:rowOff>
    </xdr:to>
    <xdr:sp>
      <xdr:nvSpPr>
        <xdr:cNvPr id="56" name="Line 101"/>
        <xdr:cNvSpPr>
          <a:spLocks/>
        </xdr:cNvSpPr>
      </xdr:nvSpPr>
      <xdr:spPr>
        <a:xfrm>
          <a:off x="5495925" y="1894522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116</xdr:row>
      <xdr:rowOff>0</xdr:rowOff>
    </xdr:from>
    <xdr:to>
      <xdr:col>7</xdr:col>
      <xdr:colOff>38100</xdr:colOff>
      <xdr:row>116</xdr:row>
      <xdr:rowOff>76200</xdr:rowOff>
    </xdr:to>
    <xdr:sp>
      <xdr:nvSpPr>
        <xdr:cNvPr id="57" name="Line 102"/>
        <xdr:cNvSpPr>
          <a:spLocks/>
        </xdr:cNvSpPr>
      </xdr:nvSpPr>
      <xdr:spPr>
        <a:xfrm flipV="1">
          <a:off x="3810000" y="190023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115</xdr:row>
      <xdr:rowOff>152400</xdr:rowOff>
    </xdr:from>
    <xdr:to>
      <xdr:col>11</xdr:col>
      <xdr:colOff>571500</xdr:colOff>
      <xdr:row>116</xdr:row>
      <xdr:rowOff>104775</xdr:rowOff>
    </xdr:to>
    <xdr:sp>
      <xdr:nvSpPr>
        <xdr:cNvPr id="58" name="Line 103"/>
        <xdr:cNvSpPr>
          <a:spLocks/>
        </xdr:cNvSpPr>
      </xdr:nvSpPr>
      <xdr:spPr>
        <a:xfrm flipH="1" flipV="1">
          <a:off x="6686550" y="18992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116</xdr:row>
      <xdr:rowOff>57150</xdr:rowOff>
    </xdr:from>
    <xdr:to>
      <xdr:col>9</xdr:col>
      <xdr:colOff>152400</xdr:colOff>
      <xdr:row>116</xdr:row>
      <xdr:rowOff>57150</xdr:rowOff>
    </xdr:to>
    <xdr:sp>
      <xdr:nvSpPr>
        <xdr:cNvPr id="59" name="Line 104"/>
        <xdr:cNvSpPr>
          <a:spLocks/>
        </xdr:cNvSpPr>
      </xdr:nvSpPr>
      <xdr:spPr>
        <a:xfrm>
          <a:off x="3810000" y="190595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116</xdr:row>
      <xdr:rowOff>66675</xdr:rowOff>
    </xdr:from>
    <xdr:to>
      <xdr:col>11</xdr:col>
      <xdr:colOff>571500</xdr:colOff>
      <xdr:row>116</xdr:row>
      <xdr:rowOff>66675</xdr:rowOff>
    </xdr:to>
    <xdr:sp>
      <xdr:nvSpPr>
        <xdr:cNvPr id="60" name="Line 105"/>
        <xdr:cNvSpPr>
          <a:spLocks/>
        </xdr:cNvSpPr>
      </xdr:nvSpPr>
      <xdr:spPr>
        <a:xfrm>
          <a:off x="5495925" y="190690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117</xdr:row>
      <xdr:rowOff>9525</xdr:rowOff>
    </xdr:from>
    <xdr:to>
      <xdr:col>12</xdr:col>
      <xdr:colOff>209550</xdr:colOff>
      <xdr:row>117</xdr:row>
      <xdr:rowOff>9525</xdr:rowOff>
    </xdr:to>
    <xdr:sp>
      <xdr:nvSpPr>
        <xdr:cNvPr id="61" name="Line 107"/>
        <xdr:cNvSpPr>
          <a:spLocks/>
        </xdr:cNvSpPr>
      </xdr:nvSpPr>
      <xdr:spPr>
        <a:xfrm>
          <a:off x="6753225" y="191738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122</xdr:row>
      <xdr:rowOff>0</xdr:rowOff>
    </xdr:from>
    <xdr:to>
      <xdr:col>12</xdr:col>
      <xdr:colOff>114300</xdr:colOff>
      <xdr:row>126</xdr:row>
      <xdr:rowOff>38100</xdr:rowOff>
    </xdr:to>
    <xdr:sp>
      <xdr:nvSpPr>
        <xdr:cNvPr id="62" name="Line 109"/>
        <xdr:cNvSpPr>
          <a:spLocks/>
        </xdr:cNvSpPr>
      </xdr:nvSpPr>
      <xdr:spPr>
        <a:xfrm flipH="1">
          <a:off x="6810375" y="1997392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117</xdr:row>
      <xdr:rowOff>9525</xdr:rowOff>
    </xdr:from>
    <xdr:to>
      <xdr:col>12</xdr:col>
      <xdr:colOff>114300</xdr:colOff>
      <xdr:row>121</xdr:row>
      <xdr:rowOff>9525</xdr:rowOff>
    </xdr:to>
    <xdr:sp>
      <xdr:nvSpPr>
        <xdr:cNvPr id="63" name="Line 111"/>
        <xdr:cNvSpPr>
          <a:spLocks/>
        </xdr:cNvSpPr>
      </xdr:nvSpPr>
      <xdr:spPr>
        <a:xfrm>
          <a:off x="6810375" y="191738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98</xdr:row>
      <xdr:rowOff>123825</xdr:rowOff>
    </xdr:from>
    <xdr:to>
      <xdr:col>6</xdr:col>
      <xdr:colOff>104775</xdr:colOff>
      <xdr:row>98</xdr:row>
      <xdr:rowOff>123825</xdr:rowOff>
    </xdr:to>
    <xdr:sp>
      <xdr:nvSpPr>
        <xdr:cNvPr id="64" name="Line 114"/>
        <xdr:cNvSpPr>
          <a:spLocks/>
        </xdr:cNvSpPr>
      </xdr:nvSpPr>
      <xdr:spPr>
        <a:xfrm>
          <a:off x="3248025" y="162115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99</xdr:row>
      <xdr:rowOff>104775</xdr:rowOff>
    </xdr:from>
    <xdr:to>
      <xdr:col>6</xdr:col>
      <xdr:colOff>85725</xdr:colOff>
      <xdr:row>99</xdr:row>
      <xdr:rowOff>152400</xdr:rowOff>
    </xdr:to>
    <xdr:sp>
      <xdr:nvSpPr>
        <xdr:cNvPr id="65" name="Line 115"/>
        <xdr:cNvSpPr>
          <a:spLocks/>
        </xdr:cNvSpPr>
      </xdr:nvSpPr>
      <xdr:spPr>
        <a:xfrm>
          <a:off x="3276600" y="163544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105</xdr:row>
      <xdr:rowOff>142875</xdr:rowOff>
    </xdr:from>
    <xdr:to>
      <xdr:col>6</xdr:col>
      <xdr:colOff>85725</xdr:colOff>
      <xdr:row>106</xdr:row>
      <xdr:rowOff>57150</xdr:rowOff>
    </xdr:to>
    <xdr:sp>
      <xdr:nvSpPr>
        <xdr:cNvPr id="66" name="Line 116"/>
        <xdr:cNvSpPr>
          <a:spLocks/>
        </xdr:cNvSpPr>
      </xdr:nvSpPr>
      <xdr:spPr>
        <a:xfrm>
          <a:off x="3276600" y="173640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115</xdr:row>
      <xdr:rowOff>152400</xdr:rowOff>
    </xdr:from>
    <xdr:to>
      <xdr:col>12</xdr:col>
      <xdr:colOff>95250</xdr:colOff>
      <xdr:row>116</xdr:row>
      <xdr:rowOff>123825</xdr:rowOff>
    </xdr:to>
    <xdr:sp>
      <xdr:nvSpPr>
        <xdr:cNvPr id="67" name="Line 120"/>
        <xdr:cNvSpPr>
          <a:spLocks/>
        </xdr:cNvSpPr>
      </xdr:nvSpPr>
      <xdr:spPr>
        <a:xfrm flipH="1">
          <a:off x="6715125" y="18992850"/>
          <a:ext cx="762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98</xdr:row>
      <xdr:rowOff>0</xdr:rowOff>
    </xdr:from>
    <xdr:to>
      <xdr:col>14</xdr:col>
      <xdr:colOff>390525</xdr:colOff>
      <xdr:row>98</xdr:row>
      <xdr:rowOff>0</xdr:rowOff>
    </xdr:to>
    <xdr:sp>
      <xdr:nvSpPr>
        <xdr:cNvPr id="68" name="Line 122"/>
        <xdr:cNvSpPr>
          <a:spLocks/>
        </xdr:cNvSpPr>
      </xdr:nvSpPr>
      <xdr:spPr>
        <a:xfrm>
          <a:off x="7762875" y="160877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111</xdr:row>
      <xdr:rowOff>76200</xdr:rowOff>
    </xdr:from>
    <xdr:to>
      <xdr:col>14</xdr:col>
      <xdr:colOff>381000</xdr:colOff>
      <xdr:row>111</xdr:row>
      <xdr:rowOff>76200</xdr:rowOff>
    </xdr:to>
    <xdr:sp>
      <xdr:nvSpPr>
        <xdr:cNvPr id="69" name="Line 123"/>
        <xdr:cNvSpPr>
          <a:spLocks/>
        </xdr:cNvSpPr>
      </xdr:nvSpPr>
      <xdr:spPr>
        <a:xfrm>
          <a:off x="7753350" y="182689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104</xdr:row>
      <xdr:rowOff>0</xdr:rowOff>
    </xdr:from>
    <xdr:to>
      <xdr:col>14</xdr:col>
      <xdr:colOff>66675</xdr:colOff>
      <xdr:row>111</xdr:row>
      <xdr:rowOff>9525</xdr:rowOff>
    </xdr:to>
    <xdr:sp>
      <xdr:nvSpPr>
        <xdr:cNvPr id="70" name="Line 124"/>
        <xdr:cNvSpPr>
          <a:spLocks/>
        </xdr:cNvSpPr>
      </xdr:nvSpPr>
      <xdr:spPr>
        <a:xfrm flipH="1">
          <a:off x="7858125" y="1705927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98</xdr:row>
      <xdr:rowOff>0</xdr:rowOff>
    </xdr:from>
    <xdr:to>
      <xdr:col>14</xdr:col>
      <xdr:colOff>66675</xdr:colOff>
      <xdr:row>103</xdr:row>
      <xdr:rowOff>28575</xdr:rowOff>
    </xdr:to>
    <xdr:sp>
      <xdr:nvSpPr>
        <xdr:cNvPr id="71" name="Line 125"/>
        <xdr:cNvSpPr>
          <a:spLocks/>
        </xdr:cNvSpPr>
      </xdr:nvSpPr>
      <xdr:spPr>
        <a:xfrm>
          <a:off x="7858125" y="160877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381000</xdr:colOff>
      <xdr:row>98</xdr:row>
      <xdr:rowOff>19050</xdr:rowOff>
    </xdr:from>
    <xdr:to>
      <xdr:col>13</xdr:col>
      <xdr:colOff>381000</xdr:colOff>
      <xdr:row>111</xdr:row>
      <xdr:rowOff>19050</xdr:rowOff>
    </xdr:to>
    <xdr:sp>
      <xdr:nvSpPr>
        <xdr:cNvPr id="72" name="Line 127"/>
        <xdr:cNvSpPr>
          <a:spLocks/>
        </xdr:cNvSpPr>
      </xdr:nvSpPr>
      <xdr:spPr>
        <a:xfrm>
          <a:off x="7658100" y="16106775"/>
          <a:ext cx="0" cy="2105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97</xdr:row>
      <xdr:rowOff>57150</xdr:rowOff>
    </xdr:from>
    <xdr:to>
      <xdr:col>14</xdr:col>
      <xdr:colOff>161925</xdr:colOff>
      <xdr:row>97</xdr:row>
      <xdr:rowOff>57150</xdr:rowOff>
    </xdr:to>
    <xdr:sp>
      <xdr:nvSpPr>
        <xdr:cNvPr id="73" name="Line 128"/>
        <xdr:cNvSpPr>
          <a:spLocks/>
        </xdr:cNvSpPr>
      </xdr:nvSpPr>
      <xdr:spPr>
        <a:xfrm flipH="1">
          <a:off x="7724775" y="15982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96</xdr:row>
      <xdr:rowOff>85725</xdr:rowOff>
    </xdr:from>
    <xdr:to>
      <xdr:col>13</xdr:col>
      <xdr:colOff>438150</xdr:colOff>
      <xdr:row>97</xdr:row>
      <xdr:rowOff>142875</xdr:rowOff>
    </xdr:to>
    <xdr:sp>
      <xdr:nvSpPr>
        <xdr:cNvPr id="74" name="Line 130"/>
        <xdr:cNvSpPr>
          <a:spLocks/>
        </xdr:cNvSpPr>
      </xdr:nvSpPr>
      <xdr:spPr>
        <a:xfrm>
          <a:off x="7715250" y="158496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96</xdr:row>
      <xdr:rowOff>104775</xdr:rowOff>
    </xdr:from>
    <xdr:to>
      <xdr:col>10</xdr:col>
      <xdr:colOff>276225</xdr:colOff>
      <xdr:row>96</xdr:row>
      <xdr:rowOff>104775</xdr:rowOff>
    </xdr:to>
    <xdr:sp>
      <xdr:nvSpPr>
        <xdr:cNvPr id="75" name="Line 131"/>
        <xdr:cNvSpPr>
          <a:spLocks/>
        </xdr:cNvSpPr>
      </xdr:nvSpPr>
      <xdr:spPr>
        <a:xfrm>
          <a:off x="3781425" y="158686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96</xdr:row>
      <xdr:rowOff>104775</xdr:rowOff>
    </xdr:from>
    <xdr:to>
      <xdr:col>13</xdr:col>
      <xdr:colOff>438150</xdr:colOff>
      <xdr:row>96</xdr:row>
      <xdr:rowOff>104775</xdr:rowOff>
    </xdr:to>
    <xdr:sp>
      <xdr:nvSpPr>
        <xdr:cNvPr id="76" name="Line 132"/>
        <xdr:cNvSpPr>
          <a:spLocks/>
        </xdr:cNvSpPr>
      </xdr:nvSpPr>
      <xdr:spPr>
        <a:xfrm>
          <a:off x="6143625" y="15868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96</xdr:row>
      <xdr:rowOff>133350</xdr:rowOff>
    </xdr:from>
    <xdr:to>
      <xdr:col>7</xdr:col>
      <xdr:colOff>66675</xdr:colOff>
      <xdr:row>97</xdr:row>
      <xdr:rowOff>66675</xdr:rowOff>
    </xdr:to>
    <xdr:sp>
      <xdr:nvSpPr>
        <xdr:cNvPr id="77" name="Line 133"/>
        <xdr:cNvSpPr>
          <a:spLocks/>
        </xdr:cNvSpPr>
      </xdr:nvSpPr>
      <xdr:spPr>
        <a:xfrm flipV="1">
          <a:off x="3838575" y="158972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97</xdr:row>
      <xdr:rowOff>47625</xdr:rowOff>
    </xdr:from>
    <xdr:to>
      <xdr:col>10</xdr:col>
      <xdr:colOff>276225</xdr:colOff>
      <xdr:row>97</xdr:row>
      <xdr:rowOff>47625</xdr:rowOff>
    </xdr:to>
    <xdr:sp>
      <xdr:nvSpPr>
        <xdr:cNvPr id="78" name="Line 135"/>
        <xdr:cNvSpPr>
          <a:spLocks/>
        </xdr:cNvSpPr>
      </xdr:nvSpPr>
      <xdr:spPr>
        <a:xfrm>
          <a:off x="3838575" y="1597342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97</xdr:row>
      <xdr:rowOff>57150</xdr:rowOff>
    </xdr:from>
    <xdr:to>
      <xdr:col>13</xdr:col>
      <xdr:colOff>371475</xdr:colOff>
      <xdr:row>97</xdr:row>
      <xdr:rowOff>57150</xdr:rowOff>
    </xdr:to>
    <xdr:sp>
      <xdr:nvSpPr>
        <xdr:cNvPr id="79" name="Line 136"/>
        <xdr:cNvSpPr>
          <a:spLocks/>
        </xdr:cNvSpPr>
      </xdr:nvSpPr>
      <xdr:spPr>
        <a:xfrm>
          <a:off x="6162675" y="159829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132</xdr:row>
      <xdr:rowOff>9525</xdr:rowOff>
    </xdr:from>
    <xdr:to>
      <xdr:col>4</xdr:col>
      <xdr:colOff>295275</xdr:colOff>
      <xdr:row>139</xdr:row>
      <xdr:rowOff>66675</xdr:rowOff>
    </xdr:to>
    <xdr:sp>
      <xdr:nvSpPr>
        <xdr:cNvPr id="80" name="Line 137"/>
        <xdr:cNvSpPr>
          <a:spLocks/>
        </xdr:cNvSpPr>
      </xdr:nvSpPr>
      <xdr:spPr>
        <a:xfrm>
          <a:off x="2133600" y="21602700"/>
          <a:ext cx="190500" cy="1190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132</xdr:row>
      <xdr:rowOff>9525</xdr:rowOff>
    </xdr:from>
    <xdr:to>
      <xdr:col>4</xdr:col>
      <xdr:colOff>504825</xdr:colOff>
      <xdr:row>139</xdr:row>
      <xdr:rowOff>66675</xdr:rowOff>
    </xdr:to>
    <xdr:sp>
      <xdr:nvSpPr>
        <xdr:cNvPr id="81" name="Line 138"/>
        <xdr:cNvSpPr>
          <a:spLocks/>
        </xdr:cNvSpPr>
      </xdr:nvSpPr>
      <xdr:spPr>
        <a:xfrm flipH="1">
          <a:off x="2324100" y="21602700"/>
          <a:ext cx="209550" cy="1190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111</xdr:row>
      <xdr:rowOff>28575</xdr:rowOff>
    </xdr:from>
    <xdr:to>
      <xdr:col>3</xdr:col>
      <xdr:colOff>238125</xdr:colOff>
      <xdr:row>123</xdr:row>
      <xdr:rowOff>9525</xdr:rowOff>
    </xdr:to>
    <xdr:sp>
      <xdr:nvSpPr>
        <xdr:cNvPr id="82" name="Line 139"/>
        <xdr:cNvSpPr>
          <a:spLocks/>
        </xdr:cNvSpPr>
      </xdr:nvSpPr>
      <xdr:spPr>
        <a:xfrm>
          <a:off x="1352550" y="18221325"/>
          <a:ext cx="333375" cy="1924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130</xdr:row>
      <xdr:rowOff>0</xdr:rowOff>
    </xdr:from>
    <xdr:to>
      <xdr:col>3</xdr:col>
      <xdr:colOff>476250</xdr:colOff>
      <xdr:row>139</xdr:row>
      <xdr:rowOff>142875</xdr:rowOff>
    </xdr:to>
    <xdr:sp>
      <xdr:nvSpPr>
        <xdr:cNvPr id="83" name="Line 141"/>
        <xdr:cNvSpPr>
          <a:spLocks/>
        </xdr:cNvSpPr>
      </xdr:nvSpPr>
      <xdr:spPr>
        <a:xfrm flipH="1" flipV="1">
          <a:off x="1628775" y="21269325"/>
          <a:ext cx="2952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132</xdr:row>
      <xdr:rowOff>19050</xdr:rowOff>
    </xdr:from>
    <xdr:to>
      <xdr:col>4</xdr:col>
      <xdr:colOff>57150</xdr:colOff>
      <xdr:row>132</xdr:row>
      <xdr:rowOff>57150</xdr:rowOff>
    </xdr:to>
    <xdr:sp>
      <xdr:nvSpPr>
        <xdr:cNvPr id="84" name="Line 143"/>
        <xdr:cNvSpPr>
          <a:spLocks/>
        </xdr:cNvSpPr>
      </xdr:nvSpPr>
      <xdr:spPr>
        <a:xfrm flipH="1">
          <a:off x="1876425" y="21612225"/>
          <a:ext cx="20955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111</xdr:row>
      <xdr:rowOff>9525</xdr:rowOff>
    </xdr:from>
    <xdr:to>
      <xdr:col>3</xdr:col>
      <xdr:colOff>9525</xdr:colOff>
      <xdr:row>111</xdr:row>
      <xdr:rowOff>123825</xdr:rowOff>
    </xdr:to>
    <xdr:sp>
      <xdr:nvSpPr>
        <xdr:cNvPr id="85" name="Line 145"/>
        <xdr:cNvSpPr>
          <a:spLocks/>
        </xdr:cNvSpPr>
      </xdr:nvSpPr>
      <xdr:spPr>
        <a:xfrm flipH="1">
          <a:off x="790575" y="18202275"/>
          <a:ext cx="66675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124</xdr:row>
      <xdr:rowOff>9525</xdr:rowOff>
    </xdr:from>
    <xdr:to>
      <xdr:col>4</xdr:col>
      <xdr:colOff>0</xdr:colOff>
      <xdr:row>134</xdr:row>
      <xdr:rowOff>142875</xdr:rowOff>
    </xdr:to>
    <xdr:sp>
      <xdr:nvSpPr>
        <xdr:cNvPr id="86" name="Line 147"/>
        <xdr:cNvSpPr>
          <a:spLocks/>
        </xdr:cNvSpPr>
      </xdr:nvSpPr>
      <xdr:spPr>
        <a:xfrm flipH="1" flipV="1">
          <a:off x="1724025" y="20307300"/>
          <a:ext cx="304800" cy="1752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28575</xdr:rowOff>
    </xdr:from>
    <xdr:to>
      <xdr:col>7</xdr:col>
      <xdr:colOff>0</xdr:colOff>
      <xdr:row>90</xdr:row>
      <xdr:rowOff>123825</xdr:rowOff>
    </xdr:to>
    <xdr:sp>
      <xdr:nvSpPr>
        <xdr:cNvPr id="87" name="Line 149"/>
        <xdr:cNvSpPr>
          <a:spLocks/>
        </xdr:cNvSpPr>
      </xdr:nvSpPr>
      <xdr:spPr>
        <a:xfrm flipV="1">
          <a:off x="3771900" y="14658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84</xdr:row>
      <xdr:rowOff>85725</xdr:rowOff>
    </xdr:from>
    <xdr:to>
      <xdr:col>11</xdr:col>
      <xdr:colOff>171450</xdr:colOff>
      <xdr:row>84</xdr:row>
      <xdr:rowOff>85725</xdr:rowOff>
    </xdr:to>
    <xdr:sp>
      <xdr:nvSpPr>
        <xdr:cNvPr id="88" name="Line 152"/>
        <xdr:cNvSpPr>
          <a:spLocks/>
        </xdr:cNvSpPr>
      </xdr:nvSpPr>
      <xdr:spPr>
        <a:xfrm flipV="1">
          <a:off x="5743575" y="13906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85</xdr:row>
      <xdr:rowOff>152400</xdr:rowOff>
    </xdr:from>
    <xdr:to>
      <xdr:col>11</xdr:col>
      <xdr:colOff>304800</xdr:colOff>
      <xdr:row>95</xdr:row>
      <xdr:rowOff>66675</xdr:rowOff>
    </xdr:to>
    <xdr:sp>
      <xdr:nvSpPr>
        <xdr:cNvPr id="89" name="Line 153"/>
        <xdr:cNvSpPr>
          <a:spLocks/>
        </xdr:cNvSpPr>
      </xdr:nvSpPr>
      <xdr:spPr>
        <a:xfrm>
          <a:off x="6410325" y="14135100"/>
          <a:ext cx="9525" cy="1533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86</xdr:row>
      <xdr:rowOff>0</xdr:rowOff>
    </xdr:from>
    <xdr:to>
      <xdr:col>7</xdr:col>
      <xdr:colOff>57150</xdr:colOff>
      <xdr:row>95</xdr:row>
      <xdr:rowOff>66675</xdr:rowOff>
    </xdr:to>
    <xdr:sp>
      <xdr:nvSpPr>
        <xdr:cNvPr id="90" name="Line 154"/>
        <xdr:cNvSpPr>
          <a:spLocks/>
        </xdr:cNvSpPr>
      </xdr:nvSpPr>
      <xdr:spPr>
        <a:xfrm>
          <a:off x="3819525" y="14144625"/>
          <a:ext cx="1905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84</xdr:row>
      <xdr:rowOff>85725</xdr:rowOff>
    </xdr:from>
    <xdr:to>
      <xdr:col>12</xdr:col>
      <xdr:colOff>9525</xdr:colOff>
      <xdr:row>84</xdr:row>
      <xdr:rowOff>85725</xdr:rowOff>
    </xdr:to>
    <xdr:sp>
      <xdr:nvSpPr>
        <xdr:cNvPr id="91" name="Line 155"/>
        <xdr:cNvSpPr>
          <a:spLocks/>
        </xdr:cNvSpPr>
      </xdr:nvSpPr>
      <xdr:spPr>
        <a:xfrm flipH="1">
          <a:off x="6486525" y="139065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83</xdr:row>
      <xdr:rowOff>19050</xdr:rowOff>
    </xdr:from>
    <xdr:to>
      <xdr:col>11</xdr:col>
      <xdr:colOff>352425</xdr:colOff>
      <xdr:row>85</xdr:row>
      <xdr:rowOff>76200</xdr:rowOff>
    </xdr:to>
    <xdr:sp>
      <xdr:nvSpPr>
        <xdr:cNvPr id="92" name="Line 156"/>
        <xdr:cNvSpPr>
          <a:spLocks/>
        </xdr:cNvSpPr>
      </xdr:nvSpPr>
      <xdr:spPr>
        <a:xfrm flipH="1" flipV="1">
          <a:off x="6467475" y="13677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84</xdr:row>
      <xdr:rowOff>38100</xdr:rowOff>
    </xdr:from>
    <xdr:to>
      <xdr:col>11</xdr:col>
      <xdr:colOff>85725</xdr:colOff>
      <xdr:row>85</xdr:row>
      <xdr:rowOff>57150</xdr:rowOff>
    </xdr:to>
    <xdr:sp>
      <xdr:nvSpPr>
        <xdr:cNvPr id="93" name="Line 157"/>
        <xdr:cNvSpPr>
          <a:spLocks/>
        </xdr:cNvSpPr>
      </xdr:nvSpPr>
      <xdr:spPr>
        <a:xfrm flipH="1" flipV="1">
          <a:off x="6200775" y="138588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95250</xdr:rowOff>
    </xdr:from>
    <xdr:to>
      <xdr:col>9</xdr:col>
      <xdr:colOff>133350</xdr:colOff>
      <xdr:row>83</xdr:row>
      <xdr:rowOff>95250</xdr:rowOff>
    </xdr:to>
    <xdr:sp>
      <xdr:nvSpPr>
        <xdr:cNvPr id="94" name="Line 158"/>
        <xdr:cNvSpPr>
          <a:spLocks/>
        </xdr:cNvSpPr>
      </xdr:nvSpPr>
      <xdr:spPr>
        <a:xfrm>
          <a:off x="3771900" y="137541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83</xdr:row>
      <xdr:rowOff>85725</xdr:rowOff>
    </xdr:from>
    <xdr:to>
      <xdr:col>11</xdr:col>
      <xdr:colOff>352425</xdr:colOff>
      <xdr:row>83</xdr:row>
      <xdr:rowOff>85725</xdr:rowOff>
    </xdr:to>
    <xdr:sp>
      <xdr:nvSpPr>
        <xdr:cNvPr id="95" name="Line 159"/>
        <xdr:cNvSpPr>
          <a:spLocks/>
        </xdr:cNvSpPr>
      </xdr:nvSpPr>
      <xdr:spPr>
        <a:xfrm>
          <a:off x="5381625" y="137445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95</xdr:row>
      <xdr:rowOff>76200</xdr:rowOff>
    </xdr:from>
    <xdr:to>
      <xdr:col>12</xdr:col>
      <xdr:colOff>304800</xdr:colOff>
      <xdr:row>95</xdr:row>
      <xdr:rowOff>76200</xdr:rowOff>
    </xdr:to>
    <xdr:sp>
      <xdr:nvSpPr>
        <xdr:cNvPr id="96" name="Line 160"/>
        <xdr:cNvSpPr>
          <a:spLocks/>
        </xdr:cNvSpPr>
      </xdr:nvSpPr>
      <xdr:spPr>
        <a:xfrm>
          <a:off x="6543675" y="156781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86</xdr:row>
      <xdr:rowOff>0</xdr:rowOff>
    </xdr:from>
    <xdr:to>
      <xdr:col>11</xdr:col>
      <xdr:colOff>85725</xdr:colOff>
      <xdr:row>95</xdr:row>
      <xdr:rowOff>66675</xdr:rowOff>
    </xdr:to>
    <xdr:sp>
      <xdr:nvSpPr>
        <xdr:cNvPr id="97" name="Line 165"/>
        <xdr:cNvSpPr>
          <a:spLocks/>
        </xdr:cNvSpPr>
      </xdr:nvSpPr>
      <xdr:spPr>
        <a:xfrm flipH="1">
          <a:off x="6200775" y="14144625"/>
          <a:ext cx="0" cy="152400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84</xdr:row>
      <xdr:rowOff>95250</xdr:rowOff>
    </xdr:from>
    <xdr:to>
      <xdr:col>7</xdr:col>
      <xdr:colOff>581025</xdr:colOff>
      <xdr:row>84</xdr:row>
      <xdr:rowOff>95250</xdr:rowOff>
    </xdr:to>
    <xdr:sp>
      <xdr:nvSpPr>
        <xdr:cNvPr id="98" name="Line 167"/>
        <xdr:cNvSpPr>
          <a:spLocks/>
        </xdr:cNvSpPr>
      </xdr:nvSpPr>
      <xdr:spPr>
        <a:xfrm flipV="1">
          <a:off x="4029075" y="139160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84</xdr:row>
      <xdr:rowOff>95250</xdr:rowOff>
    </xdr:from>
    <xdr:to>
      <xdr:col>9</xdr:col>
      <xdr:colOff>9525</xdr:colOff>
      <xdr:row>84</xdr:row>
      <xdr:rowOff>95250</xdr:rowOff>
    </xdr:to>
    <xdr:sp>
      <xdr:nvSpPr>
        <xdr:cNvPr id="99" name="Line 168"/>
        <xdr:cNvSpPr>
          <a:spLocks/>
        </xdr:cNvSpPr>
      </xdr:nvSpPr>
      <xdr:spPr>
        <a:xfrm>
          <a:off x="4638675" y="139160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84</xdr:row>
      <xdr:rowOff>85725</xdr:rowOff>
    </xdr:from>
    <xdr:to>
      <xdr:col>9</xdr:col>
      <xdr:colOff>581025</xdr:colOff>
      <xdr:row>84</xdr:row>
      <xdr:rowOff>85725</xdr:rowOff>
    </xdr:to>
    <xdr:sp>
      <xdr:nvSpPr>
        <xdr:cNvPr id="100" name="Line 169"/>
        <xdr:cNvSpPr>
          <a:spLocks/>
        </xdr:cNvSpPr>
      </xdr:nvSpPr>
      <xdr:spPr>
        <a:xfrm>
          <a:off x="5181600" y="139065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84</xdr:row>
      <xdr:rowOff>9525</xdr:rowOff>
    </xdr:from>
    <xdr:to>
      <xdr:col>7</xdr:col>
      <xdr:colOff>257175</xdr:colOff>
      <xdr:row>85</xdr:row>
      <xdr:rowOff>66675</xdr:rowOff>
    </xdr:to>
    <xdr:sp>
      <xdr:nvSpPr>
        <xdr:cNvPr id="101" name="Line 170"/>
        <xdr:cNvSpPr>
          <a:spLocks/>
        </xdr:cNvSpPr>
      </xdr:nvSpPr>
      <xdr:spPr>
        <a:xfrm flipH="1" flipV="1">
          <a:off x="4029075" y="13830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84</xdr:row>
      <xdr:rowOff>9525</xdr:rowOff>
    </xdr:from>
    <xdr:to>
      <xdr:col>8</xdr:col>
      <xdr:colOff>514350</xdr:colOff>
      <xdr:row>84</xdr:row>
      <xdr:rowOff>133350</xdr:rowOff>
    </xdr:to>
    <xdr:sp>
      <xdr:nvSpPr>
        <xdr:cNvPr id="102" name="Line 172"/>
        <xdr:cNvSpPr>
          <a:spLocks/>
        </xdr:cNvSpPr>
      </xdr:nvSpPr>
      <xdr:spPr>
        <a:xfrm flipV="1">
          <a:off x="4867275" y="138303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139</xdr:row>
      <xdr:rowOff>66675</xdr:rowOff>
    </xdr:from>
    <xdr:to>
      <xdr:col>5</xdr:col>
      <xdr:colOff>381000</xdr:colOff>
      <xdr:row>139</xdr:row>
      <xdr:rowOff>66675</xdr:rowOff>
    </xdr:to>
    <xdr:sp>
      <xdr:nvSpPr>
        <xdr:cNvPr id="103" name="Line 174"/>
        <xdr:cNvSpPr>
          <a:spLocks/>
        </xdr:cNvSpPr>
      </xdr:nvSpPr>
      <xdr:spPr>
        <a:xfrm flipV="1">
          <a:off x="2381250" y="227933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96</xdr:row>
      <xdr:rowOff>19050</xdr:rowOff>
    </xdr:from>
    <xdr:to>
      <xdr:col>7</xdr:col>
      <xdr:colOff>9525</xdr:colOff>
      <xdr:row>97</xdr:row>
      <xdr:rowOff>114300</xdr:rowOff>
    </xdr:to>
    <xdr:sp>
      <xdr:nvSpPr>
        <xdr:cNvPr id="104" name="Line 179"/>
        <xdr:cNvSpPr>
          <a:spLocks/>
        </xdr:cNvSpPr>
      </xdr:nvSpPr>
      <xdr:spPr>
        <a:xfrm>
          <a:off x="3781425" y="15782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108</xdr:row>
      <xdr:rowOff>0</xdr:rowOff>
    </xdr:from>
    <xdr:to>
      <xdr:col>6</xdr:col>
      <xdr:colOff>200025</xdr:colOff>
      <xdr:row>108</xdr:row>
      <xdr:rowOff>0</xdr:rowOff>
    </xdr:to>
    <xdr:sp>
      <xdr:nvSpPr>
        <xdr:cNvPr id="105" name="Line 191"/>
        <xdr:cNvSpPr>
          <a:spLocks/>
        </xdr:cNvSpPr>
      </xdr:nvSpPr>
      <xdr:spPr>
        <a:xfrm flipV="1">
          <a:off x="2809875" y="17706975"/>
          <a:ext cx="5810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106</xdr:row>
      <xdr:rowOff>152400</xdr:rowOff>
    </xdr:from>
    <xdr:to>
      <xdr:col>6</xdr:col>
      <xdr:colOff>85725</xdr:colOff>
      <xdr:row>108</xdr:row>
      <xdr:rowOff>0</xdr:rowOff>
    </xdr:to>
    <xdr:sp>
      <xdr:nvSpPr>
        <xdr:cNvPr id="106" name="Line 192"/>
        <xdr:cNvSpPr>
          <a:spLocks/>
        </xdr:cNvSpPr>
      </xdr:nvSpPr>
      <xdr:spPr>
        <a:xfrm flipH="1">
          <a:off x="3276600" y="175355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149</xdr:row>
      <xdr:rowOff>114300</xdr:rowOff>
    </xdr:from>
    <xdr:to>
      <xdr:col>9</xdr:col>
      <xdr:colOff>38100</xdr:colOff>
      <xdr:row>149</xdr:row>
      <xdr:rowOff>123825</xdr:rowOff>
    </xdr:to>
    <xdr:sp>
      <xdr:nvSpPr>
        <xdr:cNvPr id="107" name="Line 212"/>
        <xdr:cNvSpPr>
          <a:spLocks/>
        </xdr:cNvSpPr>
      </xdr:nvSpPr>
      <xdr:spPr>
        <a:xfrm flipV="1">
          <a:off x="4286250" y="24460200"/>
          <a:ext cx="6858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150</xdr:row>
      <xdr:rowOff>0</xdr:rowOff>
    </xdr:from>
    <xdr:to>
      <xdr:col>15</xdr:col>
      <xdr:colOff>28575</xdr:colOff>
      <xdr:row>150</xdr:row>
      <xdr:rowOff>0</xdr:rowOff>
    </xdr:to>
    <xdr:sp>
      <xdr:nvSpPr>
        <xdr:cNvPr id="108" name="Line 220"/>
        <xdr:cNvSpPr>
          <a:spLocks/>
        </xdr:cNvSpPr>
      </xdr:nvSpPr>
      <xdr:spPr>
        <a:xfrm>
          <a:off x="5000625" y="24507825"/>
          <a:ext cx="3333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149</xdr:row>
      <xdr:rowOff>114300</xdr:rowOff>
    </xdr:from>
    <xdr:to>
      <xdr:col>15</xdr:col>
      <xdr:colOff>0</xdr:colOff>
      <xdr:row>149</xdr:row>
      <xdr:rowOff>114300</xdr:rowOff>
    </xdr:to>
    <xdr:sp>
      <xdr:nvSpPr>
        <xdr:cNvPr id="109" name="Line 221"/>
        <xdr:cNvSpPr>
          <a:spLocks/>
        </xdr:cNvSpPr>
      </xdr:nvSpPr>
      <xdr:spPr>
        <a:xfrm>
          <a:off x="5000625" y="24460200"/>
          <a:ext cx="3305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127</xdr:row>
      <xdr:rowOff>28575</xdr:rowOff>
    </xdr:from>
    <xdr:to>
      <xdr:col>12</xdr:col>
      <xdr:colOff>323850</xdr:colOff>
      <xdr:row>145</xdr:row>
      <xdr:rowOff>114300</xdr:rowOff>
    </xdr:to>
    <xdr:sp>
      <xdr:nvSpPr>
        <xdr:cNvPr id="110" name="Line 222"/>
        <xdr:cNvSpPr>
          <a:spLocks/>
        </xdr:cNvSpPr>
      </xdr:nvSpPr>
      <xdr:spPr>
        <a:xfrm flipV="1">
          <a:off x="4705350" y="20812125"/>
          <a:ext cx="2314575" cy="30003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127</xdr:row>
      <xdr:rowOff>28575</xdr:rowOff>
    </xdr:from>
    <xdr:to>
      <xdr:col>15</xdr:col>
      <xdr:colOff>76200</xdr:colOff>
      <xdr:row>150</xdr:row>
      <xdr:rowOff>104775</xdr:rowOff>
    </xdr:to>
    <xdr:sp>
      <xdr:nvSpPr>
        <xdr:cNvPr id="111" name="Arc 223"/>
        <xdr:cNvSpPr>
          <a:spLocks/>
        </xdr:cNvSpPr>
      </xdr:nvSpPr>
      <xdr:spPr>
        <a:xfrm>
          <a:off x="0" y="20812125"/>
          <a:ext cx="8382000" cy="3800475"/>
        </a:xfrm>
        <a:custGeom>
          <a:pathLst>
            <a:path fill="none" h="11499" w="21596">
              <a:moveTo>
                <a:pt x="18284" y="0"/>
              </a:moveTo>
              <a:cubicBezTo>
                <a:pt x="20375" y="3323"/>
                <a:pt x="21519" y="7154"/>
                <a:pt x="21595" y="11080"/>
              </a:cubicBezTo>
            </a:path>
            <a:path stroke="0" h="11499" w="21596">
              <a:moveTo>
                <a:pt x="18284" y="0"/>
              </a:moveTo>
              <a:cubicBezTo>
                <a:pt x="20375" y="3323"/>
                <a:pt x="21519" y="7154"/>
                <a:pt x="21595" y="11080"/>
              </a:cubicBezTo>
              <a:lnTo>
                <a:pt x="0" y="11499"/>
              </a:lnTo>
              <a:lnTo>
                <a:pt x="18284" y="0"/>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127</xdr:row>
      <xdr:rowOff>76200</xdr:rowOff>
    </xdr:from>
    <xdr:to>
      <xdr:col>12</xdr:col>
      <xdr:colOff>352425</xdr:colOff>
      <xdr:row>145</xdr:row>
      <xdr:rowOff>142875</xdr:rowOff>
    </xdr:to>
    <xdr:sp>
      <xdr:nvSpPr>
        <xdr:cNvPr id="112" name="Line 232"/>
        <xdr:cNvSpPr>
          <a:spLocks/>
        </xdr:cNvSpPr>
      </xdr:nvSpPr>
      <xdr:spPr>
        <a:xfrm flipV="1">
          <a:off x="4743450" y="20859750"/>
          <a:ext cx="2305050" cy="29813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127</xdr:row>
      <xdr:rowOff>142875</xdr:rowOff>
    </xdr:from>
    <xdr:to>
      <xdr:col>15</xdr:col>
      <xdr:colOff>9525</xdr:colOff>
      <xdr:row>150</xdr:row>
      <xdr:rowOff>142875</xdr:rowOff>
    </xdr:to>
    <xdr:sp>
      <xdr:nvSpPr>
        <xdr:cNvPr id="113" name="Arc 234"/>
        <xdr:cNvSpPr>
          <a:spLocks/>
        </xdr:cNvSpPr>
      </xdr:nvSpPr>
      <xdr:spPr>
        <a:xfrm>
          <a:off x="0" y="20926425"/>
          <a:ext cx="8315325" cy="3724275"/>
        </a:xfrm>
        <a:custGeom>
          <a:pathLst>
            <a:path fill="none" h="11256" w="21593">
              <a:moveTo>
                <a:pt x="18435" y="-1"/>
              </a:moveTo>
              <a:cubicBezTo>
                <a:pt x="20408" y="3231"/>
                <a:pt x="21497" y="6924"/>
                <a:pt x="21593" y="10709"/>
              </a:cubicBezTo>
            </a:path>
            <a:path stroke="0" h="11256" w="21593">
              <a:moveTo>
                <a:pt x="18435" y="-1"/>
              </a:moveTo>
              <a:cubicBezTo>
                <a:pt x="20408" y="3231"/>
                <a:pt x="21497" y="6924"/>
                <a:pt x="21593" y="10709"/>
              </a:cubicBezTo>
              <a:lnTo>
                <a:pt x="0" y="11256"/>
              </a:lnTo>
              <a:lnTo>
                <a:pt x="18435" y="-1"/>
              </a:lnTo>
              <a:close/>
            </a:path>
          </a:pathLst>
        </a:custGeom>
        <a:noFill/>
        <a:ln w="1905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476250</xdr:colOff>
      <xdr:row>151</xdr:row>
      <xdr:rowOff>95250</xdr:rowOff>
    </xdr:from>
    <xdr:to>
      <xdr:col>15</xdr:col>
      <xdr:colOff>19050</xdr:colOff>
      <xdr:row>151</xdr:row>
      <xdr:rowOff>95250</xdr:rowOff>
    </xdr:to>
    <xdr:sp>
      <xdr:nvSpPr>
        <xdr:cNvPr id="114" name="Line 241"/>
        <xdr:cNvSpPr>
          <a:spLocks/>
        </xdr:cNvSpPr>
      </xdr:nvSpPr>
      <xdr:spPr>
        <a:xfrm flipV="1">
          <a:off x="6591300" y="247650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150</xdr:row>
      <xdr:rowOff>9525</xdr:rowOff>
    </xdr:from>
    <xdr:to>
      <xdr:col>7</xdr:col>
      <xdr:colOff>514350</xdr:colOff>
      <xdr:row>153</xdr:row>
      <xdr:rowOff>85725</xdr:rowOff>
    </xdr:to>
    <xdr:sp>
      <xdr:nvSpPr>
        <xdr:cNvPr id="115" name="Line 244"/>
        <xdr:cNvSpPr>
          <a:spLocks/>
        </xdr:cNvSpPr>
      </xdr:nvSpPr>
      <xdr:spPr>
        <a:xfrm flipH="1">
          <a:off x="4286250" y="245173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150</xdr:row>
      <xdr:rowOff>28575</xdr:rowOff>
    </xdr:from>
    <xdr:to>
      <xdr:col>15</xdr:col>
      <xdr:colOff>76200</xdr:colOff>
      <xdr:row>153</xdr:row>
      <xdr:rowOff>142875</xdr:rowOff>
    </xdr:to>
    <xdr:sp>
      <xdr:nvSpPr>
        <xdr:cNvPr id="116" name="Line 245"/>
        <xdr:cNvSpPr>
          <a:spLocks/>
        </xdr:cNvSpPr>
      </xdr:nvSpPr>
      <xdr:spPr>
        <a:xfrm>
          <a:off x="8382000" y="245364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150</xdr:row>
      <xdr:rowOff>85725</xdr:rowOff>
    </xdr:from>
    <xdr:to>
      <xdr:col>8</xdr:col>
      <xdr:colOff>161925</xdr:colOff>
      <xdr:row>150</xdr:row>
      <xdr:rowOff>85725</xdr:rowOff>
    </xdr:to>
    <xdr:sp>
      <xdr:nvSpPr>
        <xdr:cNvPr id="117" name="Line 246"/>
        <xdr:cNvSpPr>
          <a:spLocks/>
        </xdr:cNvSpPr>
      </xdr:nvSpPr>
      <xdr:spPr>
        <a:xfrm>
          <a:off x="4295775" y="245935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150</xdr:row>
      <xdr:rowOff>85725</xdr:rowOff>
    </xdr:from>
    <xdr:to>
      <xdr:col>8</xdr:col>
      <xdr:colOff>561975</xdr:colOff>
      <xdr:row>150</xdr:row>
      <xdr:rowOff>85725</xdr:rowOff>
    </xdr:to>
    <xdr:sp>
      <xdr:nvSpPr>
        <xdr:cNvPr id="118" name="Line 247"/>
        <xdr:cNvSpPr>
          <a:spLocks/>
        </xdr:cNvSpPr>
      </xdr:nvSpPr>
      <xdr:spPr>
        <a:xfrm flipH="1">
          <a:off x="4772025" y="245935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138</xdr:row>
      <xdr:rowOff>152400</xdr:rowOff>
    </xdr:from>
    <xdr:to>
      <xdr:col>10</xdr:col>
      <xdr:colOff>104775</xdr:colOff>
      <xdr:row>149</xdr:row>
      <xdr:rowOff>114300</xdr:rowOff>
    </xdr:to>
    <xdr:sp>
      <xdr:nvSpPr>
        <xdr:cNvPr id="119" name="Line 249"/>
        <xdr:cNvSpPr>
          <a:spLocks/>
        </xdr:cNvSpPr>
      </xdr:nvSpPr>
      <xdr:spPr>
        <a:xfrm flipV="1">
          <a:off x="4276725" y="22717125"/>
          <a:ext cx="1343025" cy="17430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146</xdr:row>
      <xdr:rowOff>57150</xdr:rowOff>
    </xdr:from>
    <xdr:to>
      <xdr:col>9</xdr:col>
      <xdr:colOff>0</xdr:colOff>
      <xdr:row>150</xdr:row>
      <xdr:rowOff>76200</xdr:rowOff>
    </xdr:to>
    <xdr:sp>
      <xdr:nvSpPr>
        <xdr:cNvPr id="120" name="Arc 250"/>
        <xdr:cNvSpPr>
          <a:spLocks/>
        </xdr:cNvSpPr>
      </xdr:nvSpPr>
      <xdr:spPr>
        <a:xfrm>
          <a:off x="4019550" y="23917275"/>
          <a:ext cx="914400" cy="666750"/>
        </a:xfrm>
        <a:custGeom>
          <a:pathLst>
            <a:path fill="none" h="14572" w="21479">
              <a:moveTo>
                <a:pt x="15944" y="-1"/>
              </a:moveTo>
              <a:cubicBezTo>
                <a:pt x="19052" y="3401"/>
                <a:pt x="20992" y="7707"/>
                <a:pt x="21479" y="12288"/>
              </a:cubicBezTo>
            </a:path>
            <a:path stroke="0" h="14572" w="21479">
              <a:moveTo>
                <a:pt x="15944" y="-1"/>
              </a:moveTo>
              <a:cubicBezTo>
                <a:pt x="19052" y="3401"/>
                <a:pt x="20992" y="7707"/>
                <a:pt x="21479" y="12288"/>
              </a:cubicBezTo>
              <a:lnTo>
                <a:pt x="0" y="14572"/>
              </a:lnTo>
              <a:lnTo>
                <a:pt x="15944" y="-1"/>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145</xdr:row>
      <xdr:rowOff>142875</xdr:rowOff>
    </xdr:from>
    <xdr:to>
      <xdr:col>9</xdr:col>
      <xdr:colOff>76200</xdr:colOff>
      <xdr:row>150</xdr:row>
      <xdr:rowOff>38100</xdr:rowOff>
    </xdr:to>
    <xdr:sp>
      <xdr:nvSpPr>
        <xdr:cNvPr id="121" name="Arc 253"/>
        <xdr:cNvSpPr>
          <a:spLocks/>
        </xdr:cNvSpPr>
      </xdr:nvSpPr>
      <xdr:spPr>
        <a:xfrm flipV="1">
          <a:off x="3819525" y="23841075"/>
          <a:ext cx="1190625" cy="704850"/>
        </a:xfrm>
        <a:custGeom>
          <a:pathLst>
            <a:path fill="none" h="13812" w="21517">
              <a:moveTo>
                <a:pt x="21517" y="1891"/>
              </a:moveTo>
              <a:cubicBezTo>
                <a:pt x="21132" y="6271"/>
                <a:pt x="19419" y="10430"/>
                <a:pt x="16606" y="13811"/>
              </a:cubicBezTo>
            </a:path>
            <a:path stroke="0" h="13812" w="21517">
              <a:moveTo>
                <a:pt x="21517" y="1891"/>
              </a:moveTo>
              <a:cubicBezTo>
                <a:pt x="21132" y="6271"/>
                <a:pt x="19419" y="10430"/>
                <a:pt x="16606" y="13811"/>
              </a:cubicBezTo>
              <a:lnTo>
                <a:pt x="0" y="0"/>
              </a:lnTo>
              <a:lnTo>
                <a:pt x="21517" y="1891"/>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352425</xdr:colOff>
      <xdr:row>127</xdr:row>
      <xdr:rowOff>85725</xdr:rowOff>
    </xdr:from>
    <xdr:to>
      <xdr:col>15</xdr:col>
      <xdr:colOff>19050</xdr:colOff>
      <xdr:row>149</xdr:row>
      <xdr:rowOff>104775</xdr:rowOff>
    </xdr:to>
    <xdr:sp>
      <xdr:nvSpPr>
        <xdr:cNvPr id="122" name="Line 258"/>
        <xdr:cNvSpPr>
          <a:spLocks/>
        </xdr:cNvSpPr>
      </xdr:nvSpPr>
      <xdr:spPr>
        <a:xfrm flipH="1" flipV="1">
          <a:off x="7048500" y="20869275"/>
          <a:ext cx="1276350" cy="3581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126</xdr:row>
      <xdr:rowOff>66675</xdr:rowOff>
    </xdr:from>
    <xdr:to>
      <xdr:col>12</xdr:col>
      <xdr:colOff>323850</xdr:colOff>
      <xdr:row>127</xdr:row>
      <xdr:rowOff>38100</xdr:rowOff>
    </xdr:to>
    <xdr:sp>
      <xdr:nvSpPr>
        <xdr:cNvPr id="123" name="Line 259"/>
        <xdr:cNvSpPr>
          <a:spLocks/>
        </xdr:cNvSpPr>
      </xdr:nvSpPr>
      <xdr:spPr>
        <a:xfrm>
          <a:off x="6905625" y="20688300"/>
          <a:ext cx="1143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111</xdr:row>
      <xdr:rowOff>9525</xdr:rowOff>
    </xdr:from>
    <xdr:to>
      <xdr:col>6</xdr:col>
      <xdr:colOff>295275</xdr:colOff>
      <xdr:row>122</xdr:row>
      <xdr:rowOff>0</xdr:rowOff>
    </xdr:to>
    <xdr:sp>
      <xdr:nvSpPr>
        <xdr:cNvPr id="124" name="Line 260"/>
        <xdr:cNvSpPr>
          <a:spLocks/>
        </xdr:cNvSpPr>
      </xdr:nvSpPr>
      <xdr:spPr>
        <a:xfrm flipH="1" flipV="1">
          <a:off x="3486150" y="18202275"/>
          <a:ext cx="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122</xdr:row>
      <xdr:rowOff>152400</xdr:rowOff>
    </xdr:from>
    <xdr:to>
      <xdr:col>6</xdr:col>
      <xdr:colOff>295275</xdr:colOff>
      <xdr:row>132</xdr:row>
      <xdr:rowOff>9525</xdr:rowOff>
    </xdr:to>
    <xdr:sp>
      <xdr:nvSpPr>
        <xdr:cNvPr id="125" name="Line 262"/>
        <xdr:cNvSpPr>
          <a:spLocks/>
        </xdr:cNvSpPr>
      </xdr:nvSpPr>
      <xdr:spPr>
        <a:xfrm flipV="1">
          <a:off x="3486150" y="2012632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133</xdr:row>
      <xdr:rowOff>28575</xdr:rowOff>
    </xdr:from>
    <xdr:to>
      <xdr:col>4</xdr:col>
      <xdr:colOff>104775</xdr:colOff>
      <xdr:row>133</xdr:row>
      <xdr:rowOff>152400</xdr:rowOff>
    </xdr:to>
    <xdr:sp>
      <xdr:nvSpPr>
        <xdr:cNvPr id="126" name="Line 264"/>
        <xdr:cNvSpPr>
          <a:spLocks/>
        </xdr:cNvSpPr>
      </xdr:nvSpPr>
      <xdr:spPr>
        <a:xfrm flipH="1" flipV="1">
          <a:off x="2133600" y="21783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131</xdr:row>
      <xdr:rowOff>104775</xdr:rowOff>
    </xdr:from>
    <xdr:to>
      <xdr:col>5</xdr:col>
      <xdr:colOff>47625</xdr:colOff>
      <xdr:row>131</xdr:row>
      <xdr:rowOff>104775</xdr:rowOff>
    </xdr:to>
    <xdr:sp>
      <xdr:nvSpPr>
        <xdr:cNvPr id="127" name="Line 265"/>
        <xdr:cNvSpPr>
          <a:spLocks/>
        </xdr:cNvSpPr>
      </xdr:nvSpPr>
      <xdr:spPr>
        <a:xfrm flipH="1">
          <a:off x="2581275" y="21536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133</xdr:row>
      <xdr:rowOff>85725</xdr:rowOff>
    </xdr:from>
    <xdr:to>
      <xdr:col>4</xdr:col>
      <xdr:colOff>495300</xdr:colOff>
      <xdr:row>133</xdr:row>
      <xdr:rowOff>85725</xdr:rowOff>
    </xdr:to>
    <xdr:sp>
      <xdr:nvSpPr>
        <xdr:cNvPr id="128" name="Line 266"/>
        <xdr:cNvSpPr>
          <a:spLocks/>
        </xdr:cNvSpPr>
      </xdr:nvSpPr>
      <xdr:spPr>
        <a:xfrm>
          <a:off x="2447925" y="218408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109</xdr:row>
      <xdr:rowOff>152400</xdr:rowOff>
    </xdr:from>
    <xdr:to>
      <xdr:col>4</xdr:col>
      <xdr:colOff>295275</xdr:colOff>
      <xdr:row>110</xdr:row>
      <xdr:rowOff>123825</xdr:rowOff>
    </xdr:to>
    <xdr:sp>
      <xdr:nvSpPr>
        <xdr:cNvPr id="129" name="Line 267"/>
        <xdr:cNvSpPr>
          <a:spLocks/>
        </xdr:cNvSpPr>
      </xdr:nvSpPr>
      <xdr:spPr>
        <a:xfrm>
          <a:off x="2324100" y="18021300"/>
          <a:ext cx="0" cy="133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19050</xdr:rowOff>
    </xdr:from>
    <xdr:to>
      <xdr:col>7</xdr:col>
      <xdr:colOff>0</xdr:colOff>
      <xdr:row>85</xdr:row>
      <xdr:rowOff>66675</xdr:rowOff>
    </xdr:to>
    <xdr:sp>
      <xdr:nvSpPr>
        <xdr:cNvPr id="130" name="Line 269"/>
        <xdr:cNvSpPr>
          <a:spLocks/>
        </xdr:cNvSpPr>
      </xdr:nvSpPr>
      <xdr:spPr>
        <a:xfrm flipH="1" flipV="1">
          <a:off x="3771900" y="136779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86</xdr:row>
      <xdr:rowOff>0</xdr:rowOff>
    </xdr:from>
    <xdr:to>
      <xdr:col>6</xdr:col>
      <xdr:colOff>514350</xdr:colOff>
      <xdr:row>86</xdr:row>
      <xdr:rowOff>0</xdr:rowOff>
    </xdr:to>
    <xdr:sp>
      <xdr:nvSpPr>
        <xdr:cNvPr id="131" name="Line 277"/>
        <xdr:cNvSpPr>
          <a:spLocks/>
        </xdr:cNvSpPr>
      </xdr:nvSpPr>
      <xdr:spPr>
        <a:xfrm flipH="1" flipV="1">
          <a:off x="2371725" y="141446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126</xdr:row>
      <xdr:rowOff>85725</xdr:rowOff>
    </xdr:from>
    <xdr:to>
      <xdr:col>12</xdr:col>
      <xdr:colOff>238125</xdr:colOff>
      <xdr:row>127</xdr:row>
      <xdr:rowOff>76200</xdr:rowOff>
    </xdr:to>
    <xdr:sp>
      <xdr:nvSpPr>
        <xdr:cNvPr id="132" name="Line 286"/>
        <xdr:cNvSpPr>
          <a:spLocks/>
        </xdr:cNvSpPr>
      </xdr:nvSpPr>
      <xdr:spPr>
        <a:xfrm flipV="1">
          <a:off x="6648450" y="20707350"/>
          <a:ext cx="2857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149</xdr:row>
      <xdr:rowOff>152400</xdr:rowOff>
    </xdr:from>
    <xdr:to>
      <xdr:col>15</xdr:col>
      <xdr:colOff>381000</xdr:colOff>
      <xdr:row>149</xdr:row>
      <xdr:rowOff>152400</xdr:rowOff>
    </xdr:to>
    <xdr:sp>
      <xdr:nvSpPr>
        <xdr:cNvPr id="133" name="Line 287"/>
        <xdr:cNvSpPr>
          <a:spLocks/>
        </xdr:cNvSpPr>
      </xdr:nvSpPr>
      <xdr:spPr>
        <a:xfrm flipH="1">
          <a:off x="8382000" y="244983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476250</xdr:colOff>
      <xdr:row>126</xdr:row>
      <xdr:rowOff>142875</xdr:rowOff>
    </xdr:from>
    <xdr:to>
      <xdr:col>13</xdr:col>
      <xdr:colOff>38100</xdr:colOff>
      <xdr:row>127</xdr:row>
      <xdr:rowOff>76200</xdr:rowOff>
    </xdr:to>
    <xdr:sp>
      <xdr:nvSpPr>
        <xdr:cNvPr id="134" name="Line 288"/>
        <xdr:cNvSpPr>
          <a:spLocks/>
        </xdr:cNvSpPr>
      </xdr:nvSpPr>
      <xdr:spPr>
        <a:xfrm flipH="1" flipV="1">
          <a:off x="7172325" y="20764500"/>
          <a:ext cx="1428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83</xdr:row>
      <xdr:rowOff>28575</xdr:rowOff>
    </xdr:from>
    <xdr:to>
      <xdr:col>1</xdr:col>
      <xdr:colOff>428625</xdr:colOff>
      <xdr:row>85</xdr:row>
      <xdr:rowOff>95250</xdr:rowOff>
    </xdr:to>
    <xdr:sp>
      <xdr:nvSpPr>
        <xdr:cNvPr id="135" name="Line 289"/>
        <xdr:cNvSpPr>
          <a:spLocks/>
        </xdr:cNvSpPr>
      </xdr:nvSpPr>
      <xdr:spPr>
        <a:xfrm flipH="1" flipV="1">
          <a:off x="676275" y="136874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142</xdr:row>
      <xdr:rowOff>114300</xdr:rowOff>
    </xdr:from>
    <xdr:to>
      <xdr:col>4</xdr:col>
      <xdr:colOff>466725</xdr:colOff>
      <xdr:row>144</xdr:row>
      <xdr:rowOff>19050</xdr:rowOff>
    </xdr:to>
    <xdr:sp>
      <xdr:nvSpPr>
        <xdr:cNvPr id="136" name="Rectangle 294"/>
        <xdr:cNvSpPr>
          <a:spLocks/>
        </xdr:cNvSpPr>
      </xdr:nvSpPr>
      <xdr:spPr>
        <a:xfrm flipV="1">
          <a:off x="762000" y="23326725"/>
          <a:ext cx="1733550" cy="2286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143</xdr:row>
      <xdr:rowOff>19050</xdr:rowOff>
    </xdr:from>
    <xdr:to>
      <xdr:col>4</xdr:col>
      <xdr:colOff>400050</xdr:colOff>
      <xdr:row>143</xdr:row>
      <xdr:rowOff>19050</xdr:rowOff>
    </xdr:to>
    <xdr:sp>
      <xdr:nvSpPr>
        <xdr:cNvPr id="137" name="Line 295"/>
        <xdr:cNvSpPr>
          <a:spLocks/>
        </xdr:cNvSpPr>
      </xdr:nvSpPr>
      <xdr:spPr>
        <a:xfrm flipV="1">
          <a:off x="771525" y="23393400"/>
          <a:ext cx="1657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144</xdr:row>
      <xdr:rowOff>104775</xdr:rowOff>
    </xdr:from>
    <xdr:to>
      <xdr:col>5</xdr:col>
      <xdr:colOff>209550</xdr:colOff>
      <xdr:row>144</xdr:row>
      <xdr:rowOff>104775</xdr:rowOff>
    </xdr:to>
    <xdr:sp>
      <xdr:nvSpPr>
        <xdr:cNvPr id="138" name="Line 296"/>
        <xdr:cNvSpPr>
          <a:spLocks/>
        </xdr:cNvSpPr>
      </xdr:nvSpPr>
      <xdr:spPr>
        <a:xfrm flipH="1">
          <a:off x="2505075" y="236410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144</xdr:row>
      <xdr:rowOff>57150</xdr:rowOff>
    </xdr:from>
    <xdr:to>
      <xdr:col>1</xdr:col>
      <xdr:colOff>504825</xdr:colOff>
      <xdr:row>145</xdr:row>
      <xdr:rowOff>133350</xdr:rowOff>
    </xdr:to>
    <xdr:sp>
      <xdr:nvSpPr>
        <xdr:cNvPr id="139" name="Line 297"/>
        <xdr:cNvSpPr>
          <a:spLocks/>
        </xdr:cNvSpPr>
      </xdr:nvSpPr>
      <xdr:spPr>
        <a:xfrm flipH="1">
          <a:off x="752475" y="23593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144</xdr:row>
      <xdr:rowOff>66675</xdr:rowOff>
    </xdr:from>
    <xdr:to>
      <xdr:col>4</xdr:col>
      <xdr:colOff>466725</xdr:colOff>
      <xdr:row>145</xdr:row>
      <xdr:rowOff>142875</xdr:rowOff>
    </xdr:to>
    <xdr:sp>
      <xdr:nvSpPr>
        <xdr:cNvPr id="140" name="Line 298"/>
        <xdr:cNvSpPr>
          <a:spLocks/>
        </xdr:cNvSpPr>
      </xdr:nvSpPr>
      <xdr:spPr>
        <a:xfrm flipH="1">
          <a:off x="2495550" y="236029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144</xdr:row>
      <xdr:rowOff>114300</xdr:rowOff>
    </xdr:from>
    <xdr:to>
      <xdr:col>4</xdr:col>
      <xdr:colOff>419100</xdr:colOff>
      <xdr:row>144</xdr:row>
      <xdr:rowOff>114300</xdr:rowOff>
    </xdr:to>
    <xdr:sp>
      <xdr:nvSpPr>
        <xdr:cNvPr id="141" name="Line 299"/>
        <xdr:cNvSpPr>
          <a:spLocks/>
        </xdr:cNvSpPr>
      </xdr:nvSpPr>
      <xdr:spPr>
        <a:xfrm>
          <a:off x="1314450" y="236505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142</xdr:row>
      <xdr:rowOff>123825</xdr:rowOff>
    </xdr:from>
    <xdr:to>
      <xdr:col>1</xdr:col>
      <xdr:colOff>571500</xdr:colOff>
      <xdr:row>144</xdr:row>
      <xdr:rowOff>9525</xdr:rowOff>
    </xdr:to>
    <xdr:sp>
      <xdr:nvSpPr>
        <xdr:cNvPr id="142" name="Line 300"/>
        <xdr:cNvSpPr>
          <a:spLocks/>
        </xdr:cNvSpPr>
      </xdr:nvSpPr>
      <xdr:spPr>
        <a:xfrm flipH="1">
          <a:off x="819150" y="23336250"/>
          <a:ext cx="0" cy="209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144</xdr:row>
      <xdr:rowOff>114300</xdr:rowOff>
    </xdr:from>
    <xdr:to>
      <xdr:col>2</xdr:col>
      <xdr:colOff>142875</xdr:colOff>
      <xdr:row>144</xdr:row>
      <xdr:rowOff>114300</xdr:rowOff>
    </xdr:to>
    <xdr:sp>
      <xdr:nvSpPr>
        <xdr:cNvPr id="143" name="Line 302"/>
        <xdr:cNvSpPr>
          <a:spLocks/>
        </xdr:cNvSpPr>
      </xdr:nvSpPr>
      <xdr:spPr>
        <a:xfrm flipV="1">
          <a:off x="809625" y="236505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142</xdr:row>
      <xdr:rowOff>104775</xdr:rowOff>
    </xdr:from>
    <xdr:to>
      <xdr:col>1</xdr:col>
      <xdr:colOff>466725</xdr:colOff>
      <xdr:row>142</xdr:row>
      <xdr:rowOff>104775</xdr:rowOff>
    </xdr:to>
    <xdr:sp>
      <xdr:nvSpPr>
        <xdr:cNvPr id="144" name="Line 303"/>
        <xdr:cNvSpPr>
          <a:spLocks/>
        </xdr:cNvSpPr>
      </xdr:nvSpPr>
      <xdr:spPr>
        <a:xfrm flipH="1">
          <a:off x="581025" y="2331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144</xdr:row>
      <xdr:rowOff>28575</xdr:rowOff>
    </xdr:from>
    <xdr:to>
      <xdr:col>1</xdr:col>
      <xdr:colOff>476250</xdr:colOff>
      <xdr:row>144</xdr:row>
      <xdr:rowOff>28575</xdr:rowOff>
    </xdr:to>
    <xdr:sp>
      <xdr:nvSpPr>
        <xdr:cNvPr id="145" name="Line 304"/>
        <xdr:cNvSpPr>
          <a:spLocks/>
        </xdr:cNvSpPr>
      </xdr:nvSpPr>
      <xdr:spPr>
        <a:xfrm flipH="1" flipV="1">
          <a:off x="590550" y="23564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142</xdr:row>
      <xdr:rowOff>104775</xdr:rowOff>
    </xdr:from>
    <xdr:to>
      <xdr:col>1</xdr:col>
      <xdr:colOff>400050</xdr:colOff>
      <xdr:row>143</xdr:row>
      <xdr:rowOff>19050</xdr:rowOff>
    </xdr:to>
    <xdr:sp>
      <xdr:nvSpPr>
        <xdr:cNvPr id="146" name="Line 305"/>
        <xdr:cNvSpPr>
          <a:spLocks/>
        </xdr:cNvSpPr>
      </xdr:nvSpPr>
      <xdr:spPr>
        <a:xfrm flipH="1">
          <a:off x="647700" y="233172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143</xdr:row>
      <xdr:rowOff>142875</xdr:rowOff>
    </xdr:from>
    <xdr:to>
      <xdr:col>1</xdr:col>
      <xdr:colOff>400050</xdr:colOff>
      <xdr:row>144</xdr:row>
      <xdr:rowOff>19050</xdr:rowOff>
    </xdr:to>
    <xdr:sp>
      <xdr:nvSpPr>
        <xdr:cNvPr id="147" name="Line 306"/>
        <xdr:cNvSpPr>
          <a:spLocks/>
        </xdr:cNvSpPr>
      </xdr:nvSpPr>
      <xdr:spPr>
        <a:xfrm flipV="1">
          <a:off x="647700" y="235172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142</xdr:row>
      <xdr:rowOff>114300</xdr:rowOff>
    </xdr:from>
    <xdr:to>
      <xdr:col>4</xdr:col>
      <xdr:colOff>409575</xdr:colOff>
      <xdr:row>144</xdr:row>
      <xdr:rowOff>0</xdr:rowOff>
    </xdr:to>
    <xdr:sp>
      <xdr:nvSpPr>
        <xdr:cNvPr id="148" name="Line 307"/>
        <xdr:cNvSpPr>
          <a:spLocks/>
        </xdr:cNvSpPr>
      </xdr:nvSpPr>
      <xdr:spPr>
        <a:xfrm>
          <a:off x="2438400" y="23326725"/>
          <a:ext cx="0" cy="209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142</xdr:row>
      <xdr:rowOff>104775</xdr:rowOff>
    </xdr:from>
    <xdr:to>
      <xdr:col>5</xdr:col>
      <xdr:colOff>209550</xdr:colOff>
      <xdr:row>142</xdr:row>
      <xdr:rowOff>133350</xdr:rowOff>
    </xdr:to>
    <xdr:sp>
      <xdr:nvSpPr>
        <xdr:cNvPr id="149" name="Line 309"/>
        <xdr:cNvSpPr>
          <a:spLocks/>
        </xdr:cNvSpPr>
      </xdr:nvSpPr>
      <xdr:spPr>
        <a:xfrm flipH="1">
          <a:off x="2600325" y="23317200"/>
          <a:ext cx="2190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97</xdr:row>
      <xdr:rowOff>38100</xdr:rowOff>
    </xdr:from>
    <xdr:to>
      <xdr:col>7</xdr:col>
      <xdr:colOff>0</xdr:colOff>
      <xdr:row>97</xdr:row>
      <xdr:rowOff>38100</xdr:rowOff>
    </xdr:to>
    <xdr:sp>
      <xdr:nvSpPr>
        <xdr:cNvPr id="150" name="Line 310"/>
        <xdr:cNvSpPr>
          <a:spLocks/>
        </xdr:cNvSpPr>
      </xdr:nvSpPr>
      <xdr:spPr>
        <a:xfrm>
          <a:off x="3581400" y="159639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133</xdr:row>
      <xdr:rowOff>28575</xdr:rowOff>
    </xdr:from>
    <xdr:to>
      <xdr:col>4</xdr:col>
      <xdr:colOff>504825</xdr:colOff>
      <xdr:row>133</xdr:row>
      <xdr:rowOff>152400</xdr:rowOff>
    </xdr:to>
    <xdr:sp>
      <xdr:nvSpPr>
        <xdr:cNvPr id="151" name="Line 312"/>
        <xdr:cNvSpPr>
          <a:spLocks/>
        </xdr:cNvSpPr>
      </xdr:nvSpPr>
      <xdr:spPr>
        <a:xfrm flipV="1">
          <a:off x="2533650" y="21783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84</xdr:row>
      <xdr:rowOff>0</xdr:rowOff>
    </xdr:from>
    <xdr:to>
      <xdr:col>6</xdr:col>
      <xdr:colOff>561975</xdr:colOff>
      <xdr:row>84</xdr:row>
      <xdr:rowOff>0</xdr:rowOff>
    </xdr:to>
    <xdr:sp>
      <xdr:nvSpPr>
        <xdr:cNvPr id="152" name="Line 314"/>
        <xdr:cNvSpPr>
          <a:spLocks/>
        </xdr:cNvSpPr>
      </xdr:nvSpPr>
      <xdr:spPr>
        <a:xfrm>
          <a:off x="3467100" y="13820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83</xdr:row>
      <xdr:rowOff>142875</xdr:rowOff>
    </xdr:from>
    <xdr:to>
      <xdr:col>7</xdr:col>
      <xdr:colOff>47625</xdr:colOff>
      <xdr:row>85</xdr:row>
      <xdr:rowOff>57150</xdr:rowOff>
    </xdr:to>
    <xdr:sp>
      <xdr:nvSpPr>
        <xdr:cNvPr id="153" name="Line 318"/>
        <xdr:cNvSpPr>
          <a:spLocks/>
        </xdr:cNvSpPr>
      </xdr:nvSpPr>
      <xdr:spPr>
        <a:xfrm>
          <a:off x="3819525" y="138017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85</xdr:row>
      <xdr:rowOff>19050</xdr:rowOff>
    </xdr:from>
    <xdr:to>
      <xdr:col>9</xdr:col>
      <xdr:colOff>390525</xdr:colOff>
      <xdr:row>95</xdr:row>
      <xdr:rowOff>66675</xdr:rowOff>
    </xdr:to>
    <xdr:sp>
      <xdr:nvSpPr>
        <xdr:cNvPr id="154" name="Line 320"/>
        <xdr:cNvSpPr>
          <a:spLocks/>
        </xdr:cNvSpPr>
      </xdr:nvSpPr>
      <xdr:spPr>
        <a:xfrm>
          <a:off x="5324475" y="14001750"/>
          <a:ext cx="0" cy="1666875"/>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84</xdr:row>
      <xdr:rowOff>9525</xdr:rowOff>
    </xdr:from>
    <xdr:to>
      <xdr:col>9</xdr:col>
      <xdr:colOff>390525</xdr:colOff>
      <xdr:row>84</xdr:row>
      <xdr:rowOff>133350</xdr:rowOff>
    </xdr:to>
    <xdr:sp>
      <xdr:nvSpPr>
        <xdr:cNvPr id="155" name="Line 321"/>
        <xdr:cNvSpPr>
          <a:spLocks/>
        </xdr:cNvSpPr>
      </xdr:nvSpPr>
      <xdr:spPr>
        <a:xfrm flipV="1">
          <a:off x="5324475" y="138303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126</xdr:row>
      <xdr:rowOff>38100</xdr:rowOff>
    </xdr:from>
    <xdr:to>
      <xdr:col>12</xdr:col>
      <xdr:colOff>190500</xdr:colOff>
      <xdr:row>126</xdr:row>
      <xdr:rowOff>38100</xdr:rowOff>
    </xdr:to>
    <xdr:sp>
      <xdr:nvSpPr>
        <xdr:cNvPr id="156" name="Line 322"/>
        <xdr:cNvSpPr>
          <a:spLocks/>
        </xdr:cNvSpPr>
      </xdr:nvSpPr>
      <xdr:spPr>
        <a:xfrm flipV="1">
          <a:off x="6743700" y="2065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83</xdr:row>
      <xdr:rowOff>123825</xdr:rowOff>
    </xdr:from>
    <xdr:to>
      <xdr:col>11</xdr:col>
      <xdr:colOff>295275</xdr:colOff>
      <xdr:row>85</xdr:row>
      <xdr:rowOff>66675</xdr:rowOff>
    </xdr:to>
    <xdr:sp>
      <xdr:nvSpPr>
        <xdr:cNvPr id="157" name="Line 323"/>
        <xdr:cNvSpPr>
          <a:spLocks/>
        </xdr:cNvSpPr>
      </xdr:nvSpPr>
      <xdr:spPr>
        <a:xfrm flipH="1">
          <a:off x="6410325" y="137826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83</xdr:row>
      <xdr:rowOff>0</xdr:rowOff>
    </xdr:from>
    <xdr:to>
      <xdr:col>11</xdr:col>
      <xdr:colOff>295275</xdr:colOff>
      <xdr:row>84</xdr:row>
      <xdr:rowOff>76200</xdr:rowOff>
    </xdr:to>
    <xdr:sp>
      <xdr:nvSpPr>
        <xdr:cNvPr id="158" name="Line 324"/>
        <xdr:cNvSpPr>
          <a:spLocks/>
        </xdr:cNvSpPr>
      </xdr:nvSpPr>
      <xdr:spPr>
        <a:xfrm flipH="1">
          <a:off x="6315075" y="13658850"/>
          <a:ext cx="95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238125</xdr:colOff>
      <xdr:row>84</xdr:row>
      <xdr:rowOff>85725</xdr:rowOff>
    </xdr:from>
    <xdr:to>
      <xdr:col>11</xdr:col>
      <xdr:colOff>295275</xdr:colOff>
      <xdr:row>84</xdr:row>
      <xdr:rowOff>85725</xdr:rowOff>
    </xdr:to>
    <xdr:sp>
      <xdr:nvSpPr>
        <xdr:cNvPr id="159" name="Line 325"/>
        <xdr:cNvSpPr>
          <a:spLocks/>
        </xdr:cNvSpPr>
      </xdr:nvSpPr>
      <xdr:spPr>
        <a:xfrm flipH="1">
          <a:off x="6353175" y="13906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84</xdr:row>
      <xdr:rowOff>95250</xdr:rowOff>
    </xdr:from>
    <xdr:to>
      <xdr:col>7</xdr:col>
      <xdr:colOff>123825</xdr:colOff>
      <xdr:row>84</xdr:row>
      <xdr:rowOff>95250</xdr:rowOff>
    </xdr:to>
    <xdr:sp>
      <xdr:nvSpPr>
        <xdr:cNvPr id="160" name="Line 327"/>
        <xdr:cNvSpPr>
          <a:spLocks/>
        </xdr:cNvSpPr>
      </xdr:nvSpPr>
      <xdr:spPr>
        <a:xfrm>
          <a:off x="3819525" y="13916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84</xdr:row>
      <xdr:rowOff>95250</xdr:rowOff>
    </xdr:from>
    <xdr:to>
      <xdr:col>7</xdr:col>
      <xdr:colOff>257175</xdr:colOff>
      <xdr:row>84</xdr:row>
      <xdr:rowOff>95250</xdr:rowOff>
    </xdr:to>
    <xdr:sp>
      <xdr:nvSpPr>
        <xdr:cNvPr id="161" name="Line 328"/>
        <xdr:cNvSpPr>
          <a:spLocks/>
        </xdr:cNvSpPr>
      </xdr:nvSpPr>
      <xdr:spPr>
        <a:xfrm flipH="1">
          <a:off x="3962400" y="139160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82</xdr:row>
      <xdr:rowOff>152400</xdr:rowOff>
    </xdr:from>
    <xdr:to>
      <xdr:col>7</xdr:col>
      <xdr:colOff>152400</xdr:colOff>
      <xdr:row>84</xdr:row>
      <xdr:rowOff>85725</xdr:rowOff>
    </xdr:to>
    <xdr:sp>
      <xdr:nvSpPr>
        <xdr:cNvPr id="162" name="Line 329"/>
        <xdr:cNvSpPr>
          <a:spLocks/>
        </xdr:cNvSpPr>
      </xdr:nvSpPr>
      <xdr:spPr>
        <a:xfrm>
          <a:off x="3905250" y="13649325"/>
          <a:ext cx="190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145</xdr:row>
      <xdr:rowOff>152400</xdr:rowOff>
    </xdr:from>
    <xdr:to>
      <xdr:col>9</xdr:col>
      <xdr:colOff>66675</xdr:colOff>
      <xdr:row>149</xdr:row>
      <xdr:rowOff>114300</xdr:rowOff>
    </xdr:to>
    <xdr:sp>
      <xdr:nvSpPr>
        <xdr:cNvPr id="163" name="Line 354"/>
        <xdr:cNvSpPr>
          <a:spLocks/>
        </xdr:cNvSpPr>
      </xdr:nvSpPr>
      <xdr:spPr>
        <a:xfrm>
          <a:off x="4743450" y="23850600"/>
          <a:ext cx="257175" cy="609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85</xdr:row>
      <xdr:rowOff>95250</xdr:rowOff>
    </xdr:from>
    <xdr:to>
      <xdr:col>7</xdr:col>
      <xdr:colOff>9525</xdr:colOff>
      <xdr:row>95</xdr:row>
      <xdr:rowOff>85725</xdr:rowOff>
    </xdr:to>
    <xdr:sp>
      <xdr:nvSpPr>
        <xdr:cNvPr id="164" name="Line 357"/>
        <xdr:cNvSpPr>
          <a:spLocks/>
        </xdr:cNvSpPr>
      </xdr:nvSpPr>
      <xdr:spPr>
        <a:xfrm flipH="1" flipV="1">
          <a:off x="3771900" y="14077950"/>
          <a:ext cx="9525" cy="16097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0</xdr:rowOff>
    </xdr:from>
    <xdr:to>
      <xdr:col>8</xdr:col>
      <xdr:colOff>504825</xdr:colOff>
      <xdr:row>86</xdr:row>
      <xdr:rowOff>0</xdr:rowOff>
    </xdr:to>
    <xdr:sp>
      <xdr:nvSpPr>
        <xdr:cNvPr id="165" name="Line 358"/>
        <xdr:cNvSpPr>
          <a:spLocks/>
        </xdr:cNvSpPr>
      </xdr:nvSpPr>
      <xdr:spPr>
        <a:xfrm flipV="1">
          <a:off x="4038600" y="13982700"/>
          <a:ext cx="819150" cy="1619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86</xdr:row>
      <xdr:rowOff>0</xdr:rowOff>
    </xdr:from>
    <xdr:to>
      <xdr:col>7</xdr:col>
      <xdr:colOff>266700</xdr:colOff>
      <xdr:row>95</xdr:row>
      <xdr:rowOff>66675</xdr:rowOff>
    </xdr:to>
    <xdr:sp>
      <xdr:nvSpPr>
        <xdr:cNvPr id="166" name="Line 359"/>
        <xdr:cNvSpPr>
          <a:spLocks/>
        </xdr:cNvSpPr>
      </xdr:nvSpPr>
      <xdr:spPr>
        <a:xfrm flipH="1">
          <a:off x="4038600" y="14144625"/>
          <a:ext cx="0" cy="152400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85</xdr:row>
      <xdr:rowOff>19050</xdr:rowOff>
    </xdr:from>
    <xdr:to>
      <xdr:col>8</xdr:col>
      <xdr:colOff>514350</xdr:colOff>
      <xdr:row>95</xdr:row>
      <xdr:rowOff>57150</xdr:rowOff>
    </xdr:to>
    <xdr:sp>
      <xdr:nvSpPr>
        <xdr:cNvPr id="167" name="Line 360"/>
        <xdr:cNvSpPr>
          <a:spLocks/>
        </xdr:cNvSpPr>
      </xdr:nvSpPr>
      <xdr:spPr>
        <a:xfrm>
          <a:off x="4867275" y="14001750"/>
          <a:ext cx="0" cy="165735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85</xdr:row>
      <xdr:rowOff>0</xdr:rowOff>
    </xdr:from>
    <xdr:to>
      <xdr:col>9</xdr:col>
      <xdr:colOff>390525</xdr:colOff>
      <xdr:row>85</xdr:row>
      <xdr:rowOff>0</xdr:rowOff>
    </xdr:to>
    <xdr:sp>
      <xdr:nvSpPr>
        <xdr:cNvPr id="168" name="Line 363"/>
        <xdr:cNvSpPr>
          <a:spLocks/>
        </xdr:cNvSpPr>
      </xdr:nvSpPr>
      <xdr:spPr>
        <a:xfrm>
          <a:off x="4857750" y="13982700"/>
          <a:ext cx="4667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85</xdr:row>
      <xdr:rowOff>0</xdr:rowOff>
    </xdr:from>
    <xdr:to>
      <xdr:col>11</xdr:col>
      <xdr:colOff>95250</xdr:colOff>
      <xdr:row>86</xdr:row>
      <xdr:rowOff>19050</xdr:rowOff>
    </xdr:to>
    <xdr:sp>
      <xdr:nvSpPr>
        <xdr:cNvPr id="169" name="Line 364"/>
        <xdr:cNvSpPr>
          <a:spLocks/>
        </xdr:cNvSpPr>
      </xdr:nvSpPr>
      <xdr:spPr>
        <a:xfrm>
          <a:off x="5314950" y="13982700"/>
          <a:ext cx="895350" cy="1809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85</xdr:row>
      <xdr:rowOff>104775</xdr:rowOff>
    </xdr:from>
    <xdr:to>
      <xdr:col>7</xdr:col>
      <xdr:colOff>276225</xdr:colOff>
      <xdr:row>85</xdr:row>
      <xdr:rowOff>104775</xdr:rowOff>
    </xdr:to>
    <xdr:sp>
      <xdr:nvSpPr>
        <xdr:cNvPr id="170" name="Line 365"/>
        <xdr:cNvSpPr>
          <a:spLocks/>
        </xdr:cNvSpPr>
      </xdr:nvSpPr>
      <xdr:spPr>
        <a:xfrm flipV="1">
          <a:off x="3762375" y="14087475"/>
          <a:ext cx="285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85</xdr:row>
      <xdr:rowOff>104775</xdr:rowOff>
    </xdr:from>
    <xdr:to>
      <xdr:col>11</xdr:col>
      <xdr:colOff>361950</xdr:colOff>
      <xdr:row>85</xdr:row>
      <xdr:rowOff>104775</xdr:rowOff>
    </xdr:to>
    <xdr:sp>
      <xdr:nvSpPr>
        <xdr:cNvPr id="171" name="Line 366"/>
        <xdr:cNvSpPr>
          <a:spLocks/>
        </xdr:cNvSpPr>
      </xdr:nvSpPr>
      <xdr:spPr>
        <a:xfrm flipV="1">
          <a:off x="6191250" y="14087475"/>
          <a:ext cx="285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85</xdr:row>
      <xdr:rowOff>95250</xdr:rowOff>
    </xdr:from>
    <xdr:to>
      <xdr:col>11</xdr:col>
      <xdr:colOff>361950</xdr:colOff>
      <xdr:row>95</xdr:row>
      <xdr:rowOff>76200</xdr:rowOff>
    </xdr:to>
    <xdr:sp>
      <xdr:nvSpPr>
        <xdr:cNvPr id="172" name="Line 369"/>
        <xdr:cNvSpPr>
          <a:spLocks/>
        </xdr:cNvSpPr>
      </xdr:nvSpPr>
      <xdr:spPr>
        <a:xfrm>
          <a:off x="6467475" y="14077950"/>
          <a:ext cx="19050" cy="1600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86</xdr:row>
      <xdr:rowOff>9525</xdr:rowOff>
    </xdr:from>
    <xdr:to>
      <xdr:col>12</xdr:col>
      <xdr:colOff>95250</xdr:colOff>
      <xdr:row>86</xdr:row>
      <xdr:rowOff>9525</xdr:rowOff>
    </xdr:to>
    <xdr:sp>
      <xdr:nvSpPr>
        <xdr:cNvPr id="173" name="Line 370"/>
        <xdr:cNvSpPr>
          <a:spLocks/>
        </xdr:cNvSpPr>
      </xdr:nvSpPr>
      <xdr:spPr>
        <a:xfrm>
          <a:off x="6534150" y="14154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111</xdr:row>
      <xdr:rowOff>9525</xdr:rowOff>
    </xdr:from>
    <xdr:to>
      <xdr:col>13</xdr:col>
      <xdr:colOff>381000</xdr:colOff>
      <xdr:row>111</xdr:row>
      <xdr:rowOff>9525</xdr:rowOff>
    </xdr:to>
    <xdr:sp>
      <xdr:nvSpPr>
        <xdr:cNvPr id="174" name="Line 377"/>
        <xdr:cNvSpPr>
          <a:spLocks/>
        </xdr:cNvSpPr>
      </xdr:nvSpPr>
      <xdr:spPr>
        <a:xfrm>
          <a:off x="3810000" y="18202275"/>
          <a:ext cx="3848100" cy="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96</xdr:row>
      <xdr:rowOff>95250</xdr:rowOff>
    </xdr:from>
    <xdr:to>
      <xdr:col>1</xdr:col>
      <xdr:colOff>476250</xdr:colOff>
      <xdr:row>97</xdr:row>
      <xdr:rowOff>47625</xdr:rowOff>
    </xdr:to>
    <xdr:sp>
      <xdr:nvSpPr>
        <xdr:cNvPr id="175" name="Line 379"/>
        <xdr:cNvSpPr>
          <a:spLocks/>
        </xdr:cNvSpPr>
      </xdr:nvSpPr>
      <xdr:spPr>
        <a:xfrm flipV="1">
          <a:off x="695325" y="15859125"/>
          <a:ext cx="28575" cy="114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98</xdr:row>
      <xdr:rowOff>142875</xdr:rowOff>
    </xdr:from>
    <xdr:to>
      <xdr:col>4</xdr:col>
      <xdr:colOff>333375</xdr:colOff>
      <xdr:row>99</xdr:row>
      <xdr:rowOff>95250</xdr:rowOff>
    </xdr:to>
    <xdr:sp>
      <xdr:nvSpPr>
        <xdr:cNvPr id="176" name="Line 380"/>
        <xdr:cNvSpPr>
          <a:spLocks/>
        </xdr:cNvSpPr>
      </xdr:nvSpPr>
      <xdr:spPr>
        <a:xfrm flipV="1">
          <a:off x="2333625" y="16230600"/>
          <a:ext cx="28575" cy="114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97</xdr:row>
      <xdr:rowOff>0</xdr:rowOff>
    </xdr:from>
    <xdr:to>
      <xdr:col>2</xdr:col>
      <xdr:colOff>190500</xdr:colOff>
      <xdr:row>97</xdr:row>
      <xdr:rowOff>76200</xdr:rowOff>
    </xdr:to>
    <xdr:sp>
      <xdr:nvSpPr>
        <xdr:cNvPr id="177" name="Line 381"/>
        <xdr:cNvSpPr>
          <a:spLocks/>
        </xdr:cNvSpPr>
      </xdr:nvSpPr>
      <xdr:spPr>
        <a:xfrm>
          <a:off x="714375" y="15925800"/>
          <a:ext cx="342900" cy="762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97</xdr:row>
      <xdr:rowOff>123825</xdr:rowOff>
    </xdr:from>
    <xdr:to>
      <xdr:col>4</xdr:col>
      <xdr:colOff>314325</xdr:colOff>
      <xdr:row>99</xdr:row>
      <xdr:rowOff>38100</xdr:rowOff>
    </xdr:to>
    <xdr:sp>
      <xdr:nvSpPr>
        <xdr:cNvPr id="178" name="Line 383"/>
        <xdr:cNvSpPr>
          <a:spLocks/>
        </xdr:cNvSpPr>
      </xdr:nvSpPr>
      <xdr:spPr>
        <a:xfrm>
          <a:off x="1276350" y="16049625"/>
          <a:ext cx="1066800" cy="2381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108</xdr:row>
      <xdr:rowOff>142875</xdr:rowOff>
    </xdr:from>
    <xdr:to>
      <xdr:col>6</xdr:col>
      <xdr:colOff>485775</xdr:colOff>
      <xdr:row>111</xdr:row>
      <xdr:rowOff>0</xdr:rowOff>
    </xdr:to>
    <xdr:sp>
      <xdr:nvSpPr>
        <xdr:cNvPr id="179" name="Line 384"/>
        <xdr:cNvSpPr>
          <a:spLocks/>
        </xdr:cNvSpPr>
      </xdr:nvSpPr>
      <xdr:spPr>
        <a:xfrm>
          <a:off x="3676650" y="17849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138</xdr:row>
      <xdr:rowOff>57150</xdr:rowOff>
    </xdr:from>
    <xdr:to>
      <xdr:col>14</xdr:col>
      <xdr:colOff>171450</xdr:colOff>
      <xdr:row>138</xdr:row>
      <xdr:rowOff>104775</xdr:rowOff>
    </xdr:to>
    <xdr:sp>
      <xdr:nvSpPr>
        <xdr:cNvPr id="180" name="Line 389"/>
        <xdr:cNvSpPr>
          <a:spLocks/>
        </xdr:cNvSpPr>
      </xdr:nvSpPr>
      <xdr:spPr>
        <a:xfrm flipV="1">
          <a:off x="7743825" y="22621875"/>
          <a:ext cx="21907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145</xdr:row>
      <xdr:rowOff>57150</xdr:rowOff>
    </xdr:from>
    <xdr:to>
      <xdr:col>9</xdr:col>
      <xdr:colOff>200025</xdr:colOff>
      <xdr:row>146</xdr:row>
      <xdr:rowOff>85725</xdr:rowOff>
    </xdr:to>
    <xdr:sp>
      <xdr:nvSpPr>
        <xdr:cNvPr id="181" name="Line 390"/>
        <xdr:cNvSpPr>
          <a:spLocks/>
        </xdr:cNvSpPr>
      </xdr:nvSpPr>
      <xdr:spPr>
        <a:xfrm flipH="1">
          <a:off x="4848225" y="23755350"/>
          <a:ext cx="2857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147</xdr:row>
      <xdr:rowOff>95250</xdr:rowOff>
    </xdr:from>
    <xdr:to>
      <xdr:col>10</xdr:col>
      <xdr:colOff>561975</xdr:colOff>
      <xdr:row>148</xdr:row>
      <xdr:rowOff>85725</xdr:rowOff>
    </xdr:to>
    <xdr:sp>
      <xdr:nvSpPr>
        <xdr:cNvPr id="182" name="Line 391"/>
        <xdr:cNvSpPr>
          <a:spLocks/>
        </xdr:cNvSpPr>
      </xdr:nvSpPr>
      <xdr:spPr>
        <a:xfrm flipH="1">
          <a:off x="4933950" y="24117300"/>
          <a:ext cx="1143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147</xdr:row>
      <xdr:rowOff>114300</xdr:rowOff>
    </xdr:from>
    <xdr:to>
      <xdr:col>14</xdr:col>
      <xdr:colOff>457200</xdr:colOff>
      <xdr:row>147</xdr:row>
      <xdr:rowOff>152400</xdr:rowOff>
    </xdr:to>
    <xdr:sp>
      <xdr:nvSpPr>
        <xdr:cNvPr id="183" name="Line 393"/>
        <xdr:cNvSpPr>
          <a:spLocks/>
        </xdr:cNvSpPr>
      </xdr:nvSpPr>
      <xdr:spPr>
        <a:xfrm>
          <a:off x="8096250" y="24136350"/>
          <a:ext cx="15240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86</xdr:row>
      <xdr:rowOff>9525</xdr:rowOff>
    </xdr:from>
    <xdr:to>
      <xdr:col>11</xdr:col>
      <xdr:colOff>361950</xdr:colOff>
      <xdr:row>86</xdr:row>
      <xdr:rowOff>9525</xdr:rowOff>
    </xdr:to>
    <xdr:sp>
      <xdr:nvSpPr>
        <xdr:cNvPr id="184" name="Line 395"/>
        <xdr:cNvSpPr>
          <a:spLocks/>
        </xdr:cNvSpPr>
      </xdr:nvSpPr>
      <xdr:spPr>
        <a:xfrm flipV="1">
          <a:off x="6210300" y="14154150"/>
          <a:ext cx="257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86</xdr:row>
      <xdr:rowOff>0</xdr:rowOff>
    </xdr:from>
    <xdr:to>
      <xdr:col>11</xdr:col>
      <xdr:colOff>85725</xdr:colOff>
      <xdr:row>86</xdr:row>
      <xdr:rowOff>66675</xdr:rowOff>
    </xdr:to>
    <xdr:sp>
      <xdr:nvSpPr>
        <xdr:cNvPr id="185" name="Line 396"/>
        <xdr:cNvSpPr>
          <a:spLocks/>
        </xdr:cNvSpPr>
      </xdr:nvSpPr>
      <xdr:spPr>
        <a:xfrm>
          <a:off x="6200775" y="141446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104775</xdr:rowOff>
    </xdr:from>
    <xdr:to>
      <xdr:col>7</xdr:col>
      <xdr:colOff>266700</xdr:colOff>
      <xdr:row>86</xdr:row>
      <xdr:rowOff>0</xdr:rowOff>
    </xdr:to>
    <xdr:sp>
      <xdr:nvSpPr>
        <xdr:cNvPr id="186" name="Line 398"/>
        <xdr:cNvSpPr>
          <a:spLocks/>
        </xdr:cNvSpPr>
      </xdr:nvSpPr>
      <xdr:spPr>
        <a:xfrm>
          <a:off x="4038600" y="14087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86</xdr:row>
      <xdr:rowOff>0</xdr:rowOff>
    </xdr:from>
    <xdr:to>
      <xdr:col>7</xdr:col>
      <xdr:colOff>257175</xdr:colOff>
      <xdr:row>86</xdr:row>
      <xdr:rowOff>0</xdr:rowOff>
    </xdr:to>
    <xdr:sp>
      <xdr:nvSpPr>
        <xdr:cNvPr id="187" name="Line 400"/>
        <xdr:cNvSpPr>
          <a:spLocks/>
        </xdr:cNvSpPr>
      </xdr:nvSpPr>
      <xdr:spPr>
        <a:xfrm flipH="1">
          <a:off x="3781425" y="14144625"/>
          <a:ext cx="247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103</xdr:row>
      <xdr:rowOff>0</xdr:rowOff>
    </xdr:from>
    <xdr:to>
      <xdr:col>14</xdr:col>
      <xdr:colOff>304800</xdr:colOff>
      <xdr:row>111</xdr:row>
      <xdr:rowOff>76200</xdr:rowOff>
    </xdr:to>
    <xdr:sp>
      <xdr:nvSpPr>
        <xdr:cNvPr id="188" name="Line 436"/>
        <xdr:cNvSpPr>
          <a:spLocks/>
        </xdr:cNvSpPr>
      </xdr:nvSpPr>
      <xdr:spPr>
        <a:xfrm flipV="1">
          <a:off x="8096250" y="16897350"/>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98</xdr:row>
      <xdr:rowOff>0</xdr:rowOff>
    </xdr:from>
    <xdr:to>
      <xdr:col>14</xdr:col>
      <xdr:colOff>304800</xdr:colOff>
      <xdr:row>102</xdr:row>
      <xdr:rowOff>28575</xdr:rowOff>
    </xdr:to>
    <xdr:sp>
      <xdr:nvSpPr>
        <xdr:cNvPr id="189" name="Line 437"/>
        <xdr:cNvSpPr>
          <a:spLocks/>
        </xdr:cNvSpPr>
      </xdr:nvSpPr>
      <xdr:spPr>
        <a:xfrm flipV="1">
          <a:off x="8096250" y="160877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504825</xdr:colOff>
      <xdr:row>111</xdr:row>
      <xdr:rowOff>9525</xdr:rowOff>
    </xdr:from>
    <xdr:to>
      <xdr:col>14</xdr:col>
      <xdr:colOff>161925</xdr:colOff>
      <xdr:row>111</xdr:row>
      <xdr:rowOff>9525</xdr:rowOff>
    </xdr:to>
    <xdr:sp>
      <xdr:nvSpPr>
        <xdr:cNvPr id="190" name="Line 438"/>
        <xdr:cNvSpPr>
          <a:spLocks/>
        </xdr:cNvSpPr>
      </xdr:nvSpPr>
      <xdr:spPr>
        <a:xfrm>
          <a:off x="7781925" y="18202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111</xdr:row>
      <xdr:rowOff>0</xdr:rowOff>
    </xdr:from>
    <xdr:to>
      <xdr:col>14</xdr:col>
      <xdr:colOff>495300</xdr:colOff>
      <xdr:row>111</xdr:row>
      <xdr:rowOff>0</xdr:rowOff>
    </xdr:to>
    <xdr:sp>
      <xdr:nvSpPr>
        <xdr:cNvPr id="191" name="Line 439"/>
        <xdr:cNvSpPr>
          <a:spLocks/>
        </xdr:cNvSpPr>
      </xdr:nvSpPr>
      <xdr:spPr>
        <a:xfrm flipH="1">
          <a:off x="8143875" y="1819275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132</xdr:row>
      <xdr:rowOff>47625</xdr:rowOff>
    </xdr:from>
    <xdr:to>
      <xdr:col>8</xdr:col>
      <xdr:colOff>533400</xdr:colOff>
      <xdr:row>143</xdr:row>
      <xdr:rowOff>85725</xdr:rowOff>
    </xdr:to>
    <xdr:sp>
      <xdr:nvSpPr>
        <xdr:cNvPr id="192" name="Oval 469"/>
        <xdr:cNvSpPr>
          <a:spLocks/>
        </xdr:cNvSpPr>
      </xdr:nvSpPr>
      <xdr:spPr>
        <a:xfrm>
          <a:off x="3019425" y="21640800"/>
          <a:ext cx="1866900" cy="18192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134</xdr:row>
      <xdr:rowOff>142875</xdr:rowOff>
    </xdr:from>
    <xdr:to>
      <xdr:col>8</xdr:col>
      <xdr:colOff>85725</xdr:colOff>
      <xdr:row>141</xdr:row>
      <xdr:rowOff>28575</xdr:rowOff>
    </xdr:to>
    <xdr:sp>
      <xdr:nvSpPr>
        <xdr:cNvPr id="193" name="Oval 470"/>
        <xdr:cNvSpPr>
          <a:spLocks/>
        </xdr:cNvSpPr>
      </xdr:nvSpPr>
      <xdr:spPr>
        <a:xfrm>
          <a:off x="3457575" y="22059900"/>
          <a:ext cx="981075" cy="1019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136</xdr:row>
      <xdr:rowOff>57150</xdr:rowOff>
    </xdr:from>
    <xdr:to>
      <xdr:col>7</xdr:col>
      <xdr:colOff>571500</xdr:colOff>
      <xdr:row>137</xdr:row>
      <xdr:rowOff>0</xdr:rowOff>
    </xdr:to>
    <xdr:sp>
      <xdr:nvSpPr>
        <xdr:cNvPr id="194" name="Line 471"/>
        <xdr:cNvSpPr>
          <a:spLocks/>
        </xdr:cNvSpPr>
      </xdr:nvSpPr>
      <xdr:spPr>
        <a:xfrm flipV="1">
          <a:off x="4181475" y="22298025"/>
          <a:ext cx="1619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140</xdr:row>
      <xdr:rowOff>19050</xdr:rowOff>
    </xdr:from>
    <xdr:to>
      <xdr:col>8</xdr:col>
      <xdr:colOff>0</xdr:colOff>
      <xdr:row>143</xdr:row>
      <xdr:rowOff>0</xdr:rowOff>
    </xdr:to>
    <xdr:sp>
      <xdr:nvSpPr>
        <xdr:cNvPr id="195" name="Line 472"/>
        <xdr:cNvSpPr>
          <a:spLocks/>
        </xdr:cNvSpPr>
      </xdr:nvSpPr>
      <xdr:spPr>
        <a:xfrm>
          <a:off x="4114800" y="22907625"/>
          <a:ext cx="2381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138</xdr:row>
      <xdr:rowOff>19050</xdr:rowOff>
    </xdr:from>
    <xdr:to>
      <xdr:col>7</xdr:col>
      <xdr:colOff>276225</xdr:colOff>
      <xdr:row>139</xdr:row>
      <xdr:rowOff>47625</xdr:rowOff>
    </xdr:to>
    <xdr:sp>
      <xdr:nvSpPr>
        <xdr:cNvPr id="196" name="Line 473"/>
        <xdr:cNvSpPr>
          <a:spLocks/>
        </xdr:cNvSpPr>
      </xdr:nvSpPr>
      <xdr:spPr>
        <a:xfrm>
          <a:off x="3952875" y="22583775"/>
          <a:ext cx="952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138</xdr:row>
      <xdr:rowOff>9525</xdr:rowOff>
    </xdr:from>
    <xdr:to>
      <xdr:col>7</xdr:col>
      <xdr:colOff>228600</xdr:colOff>
      <xdr:row>138</xdr:row>
      <xdr:rowOff>9525</xdr:rowOff>
    </xdr:to>
    <xdr:sp>
      <xdr:nvSpPr>
        <xdr:cNvPr id="197" name="Line 475"/>
        <xdr:cNvSpPr>
          <a:spLocks/>
        </xdr:cNvSpPr>
      </xdr:nvSpPr>
      <xdr:spPr>
        <a:xfrm flipV="1">
          <a:off x="3876675" y="225742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137</xdr:row>
      <xdr:rowOff>104775</xdr:rowOff>
    </xdr:from>
    <xdr:to>
      <xdr:col>7</xdr:col>
      <xdr:colOff>171450</xdr:colOff>
      <xdr:row>138</xdr:row>
      <xdr:rowOff>76200</xdr:rowOff>
    </xdr:to>
    <xdr:sp>
      <xdr:nvSpPr>
        <xdr:cNvPr id="198" name="Line 476"/>
        <xdr:cNvSpPr>
          <a:spLocks/>
        </xdr:cNvSpPr>
      </xdr:nvSpPr>
      <xdr:spPr>
        <a:xfrm flipH="1">
          <a:off x="3943350" y="225075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83</xdr:row>
      <xdr:rowOff>47625</xdr:rowOff>
    </xdr:from>
    <xdr:to>
      <xdr:col>4</xdr:col>
      <xdr:colOff>295275</xdr:colOff>
      <xdr:row>85</xdr:row>
      <xdr:rowOff>95250</xdr:rowOff>
    </xdr:to>
    <xdr:sp>
      <xdr:nvSpPr>
        <xdr:cNvPr id="199" name="Line 486"/>
        <xdr:cNvSpPr>
          <a:spLocks/>
        </xdr:cNvSpPr>
      </xdr:nvSpPr>
      <xdr:spPr>
        <a:xfrm flipV="1">
          <a:off x="2324100" y="137064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83</xdr:row>
      <xdr:rowOff>95250</xdr:rowOff>
    </xdr:from>
    <xdr:to>
      <xdr:col>4</xdr:col>
      <xdr:colOff>295275</xdr:colOff>
      <xdr:row>83</xdr:row>
      <xdr:rowOff>95250</xdr:rowOff>
    </xdr:to>
    <xdr:sp>
      <xdr:nvSpPr>
        <xdr:cNvPr id="200" name="Line 487"/>
        <xdr:cNvSpPr>
          <a:spLocks/>
        </xdr:cNvSpPr>
      </xdr:nvSpPr>
      <xdr:spPr>
        <a:xfrm>
          <a:off x="1609725" y="137541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85725</xdr:rowOff>
    </xdr:from>
    <xdr:to>
      <xdr:col>4</xdr:col>
      <xdr:colOff>276225</xdr:colOff>
      <xdr:row>84</xdr:row>
      <xdr:rowOff>85725</xdr:rowOff>
    </xdr:to>
    <xdr:sp>
      <xdr:nvSpPr>
        <xdr:cNvPr id="201" name="Line 488"/>
        <xdr:cNvSpPr>
          <a:spLocks/>
        </xdr:cNvSpPr>
      </xdr:nvSpPr>
      <xdr:spPr>
        <a:xfrm>
          <a:off x="2038350" y="139065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92</xdr:row>
      <xdr:rowOff>133350</xdr:rowOff>
    </xdr:from>
    <xdr:to>
      <xdr:col>5</xdr:col>
      <xdr:colOff>104775</xdr:colOff>
      <xdr:row>94</xdr:row>
      <xdr:rowOff>133350</xdr:rowOff>
    </xdr:to>
    <xdr:sp>
      <xdr:nvSpPr>
        <xdr:cNvPr id="202" name="Line 494"/>
        <xdr:cNvSpPr>
          <a:spLocks/>
        </xdr:cNvSpPr>
      </xdr:nvSpPr>
      <xdr:spPr>
        <a:xfrm>
          <a:off x="2514600" y="15249525"/>
          <a:ext cx="2000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144</xdr:row>
      <xdr:rowOff>66675</xdr:rowOff>
    </xdr:from>
    <xdr:to>
      <xdr:col>4</xdr:col>
      <xdr:colOff>419100</xdr:colOff>
      <xdr:row>145</xdr:row>
      <xdr:rowOff>19050</xdr:rowOff>
    </xdr:to>
    <xdr:sp>
      <xdr:nvSpPr>
        <xdr:cNvPr id="203" name="Line 497"/>
        <xdr:cNvSpPr>
          <a:spLocks/>
        </xdr:cNvSpPr>
      </xdr:nvSpPr>
      <xdr:spPr>
        <a:xfrm>
          <a:off x="2447925" y="23602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145</xdr:row>
      <xdr:rowOff>95250</xdr:rowOff>
    </xdr:from>
    <xdr:to>
      <xdr:col>2</xdr:col>
      <xdr:colOff>123825</xdr:colOff>
      <xdr:row>145</xdr:row>
      <xdr:rowOff>95250</xdr:rowOff>
    </xdr:to>
    <xdr:sp>
      <xdr:nvSpPr>
        <xdr:cNvPr id="204" name="Line 498"/>
        <xdr:cNvSpPr>
          <a:spLocks/>
        </xdr:cNvSpPr>
      </xdr:nvSpPr>
      <xdr:spPr>
        <a:xfrm flipV="1">
          <a:off x="752475" y="2379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145</xdr:row>
      <xdr:rowOff>85725</xdr:rowOff>
    </xdr:from>
    <xdr:to>
      <xdr:col>4</xdr:col>
      <xdr:colOff>466725</xdr:colOff>
      <xdr:row>145</xdr:row>
      <xdr:rowOff>85725</xdr:rowOff>
    </xdr:to>
    <xdr:sp>
      <xdr:nvSpPr>
        <xdr:cNvPr id="205" name="Line 499"/>
        <xdr:cNvSpPr>
          <a:spLocks/>
        </xdr:cNvSpPr>
      </xdr:nvSpPr>
      <xdr:spPr>
        <a:xfrm flipH="1">
          <a:off x="1314450" y="237839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115</xdr:row>
      <xdr:rowOff>38100</xdr:rowOff>
    </xdr:from>
    <xdr:to>
      <xdr:col>7</xdr:col>
      <xdr:colOff>0</xdr:colOff>
      <xdr:row>116</xdr:row>
      <xdr:rowOff>133350</xdr:rowOff>
    </xdr:to>
    <xdr:sp>
      <xdr:nvSpPr>
        <xdr:cNvPr id="206" name="Line 501"/>
        <xdr:cNvSpPr>
          <a:spLocks/>
        </xdr:cNvSpPr>
      </xdr:nvSpPr>
      <xdr:spPr>
        <a:xfrm>
          <a:off x="3771900" y="1887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110</xdr:row>
      <xdr:rowOff>123825</xdr:rowOff>
    </xdr:from>
    <xdr:to>
      <xdr:col>6</xdr:col>
      <xdr:colOff>571500</xdr:colOff>
      <xdr:row>114</xdr:row>
      <xdr:rowOff>38100</xdr:rowOff>
    </xdr:to>
    <xdr:sp>
      <xdr:nvSpPr>
        <xdr:cNvPr id="207" name="Line 502"/>
        <xdr:cNvSpPr>
          <a:spLocks/>
        </xdr:cNvSpPr>
      </xdr:nvSpPr>
      <xdr:spPr>
        <a:xfrm>
          <a:off x="3762375" y="181546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99</xdr:row>
      <xdr:rowOff>142875</xdr:rowOff>
    </xdr:from>
    <xdr:to>
      <xdr:col>7</xdr:col>
      <xdr:colOff>28575</xdr:colOff>
      <xdr:row>99</xdr:row>
      <xdr:rowOff>152400</xdr:rowOff>
    </xdr:to>
    <xdr:sp>
      <xdr:nvSpPr>
        <xdr:cNvPr id="208" name="Line 503"/>
        <xdr:cNvSpPr>
          <a:spLocks/>
        </xdr:cNvSpPr>
      </xdr:nvSpPr>
      <xdr:spPr>
        <a:xfrm>
          <a:off x="2333625" y="16392525"/>
          <a:ext cx="1466850" cy="95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106</xdr:row>
      <xdr:rowOff>19050</xdr:rowOff>
    </xdr:from>
    <xdr:to>
      <xdr:col>6</xdr:col>
      <xdr:colOff>552450</xdr:colOff>
      <xdr:row>106</xdr:row>
      <xdr:rowOff>19050</xdr:rowOff>
    </xdr:to>
    <xdr:sp>
      <xdr:nvSpPr>
        <xdr:cNvPr id="209" name="Line 504"/>
        <xdr:cNvSpPr>
          <a:spLocks/>
        </xdr:cNvSpPr>
      </xdr:nvSpPr>
      <xdr:spPr>
        <a:xfrm flipV="1">
          <a:off x="1266825" y="17402175"/>
          <a:ext cx="24765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98</xdr:row>
      <xdr:rowOff>9525</xdr:rowOff>
    </xdr:from>
    <xdr:to>
      <xdr:col>6</xdr:col>
      <xdr:colOff>85725</xdr:colOff>
      <xdr:row>98</xdr:row>
      <xdr:rowOff>47625</xdr:rowOff>
    </xdr:to>
    <xdr:sp>
      <xdr:nvSpPr>
        <xdr:cNvPr id="210" name="Line 512"/>
        <xdr:cNvSpPr>
          <a:spLocks/>
        </xdr:cNvSpPr>
      </xdr:nvSpPr>
      <xdr:spPr>
        <a:xfrm>
          <a:off x="3276600" y="1609725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152</xdr:row>
      <xdr:rowOff>95250</xdr:rowOff>
    </xdr:from>
    <xdr:to>
      <xdr:col>11</xdr:col>
      <xdr:colOff>85725</xdr:colOff>
      <xdr:row>152</xdr:row>
      <xdr:rowOff>95250</xdr:rowOff>
    </xdr:to>
    <xdr:sp>
      <xdr:nvSpPr>
        <xdr:cNvPr id="211" name="Line 518"/>
        <xdr:cNvSpPr>
          <a:spLocks/>
        </xdr:cNvSpPr>
      </xdr:nvSpPr>
      <xdr:spPr>
        <a:xfrm flipH="1">
          <a:off x="4295775" y="24926925"/>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485775</xdr:colOff>
      <xdr:row>152</xdr:row>
      <xdr:rowOff>104775</xdr:rowOff>
    </xdr:from>
    <xdr:to>
      <xdr:col>15</xdr:col>
      <xdr:colOff>19050</xdr:colOff>
      <xdr:row>152</xdr:row>
      <xdr:rowOff>104775</xdr:rowOff>
    </xdr:to>
    <xdr:sp>
      <xdr:nvSpPr>
        <xdr:cNvPr id="212" name="Line 519"/>
        <xdr:cNvSpPr>
          <a:spLocks/>
        </xdr:cNvSpPr>
      </xdr:nvSpPr>
      <xdr:spPr>
        <a:xfrm flipH="1">
          <a:off x="6600825" y="249364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150</xdr:row>
      <xdr:rowOff>57150</xdr:rowOff>
    </xdr:from>
    <xdr:to>
      <xdr:col>15</xdr:col>
      <xdr:colOff>19050</xdr:colOff>
      <xdr:row>153</xdr:row>
      <xdr:rowOff>0</xdr:rowOff>
    </xdr:to>
    <xdr:sp>
      <xdr:nvSpPr>
        <xdr:cNvPr id="213" name="Line 520"/>
        <xdr:cNvSpPr>
          <a:spLocks/>
        </xdr:cNvSpPr>
      </xdr:nvSpPr>
      <xdr:spPr>
        <a:xfrm>
          <a:off x="8324850" y="2456497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146</xdr:row>
      <xdr:rowOff>76200</xdr:rowOff>
    </xdr:from>
    <xdr:to>
      <xdr:col>8</xdr:col>
      <xdr:colOff>285750</xdr:colOff>
      <xdr:row>147</xdr:row>
      <xdr:rowOff>19050</xdr:rowOff>
    </xdr:to>
    <xdr:sp>
      <xdr:nvSpPr>
        <xdr:cNvPr id="214" name="Line 527"/>
        <xdr:cNvSpPr>
          <a:spLocks/>
        </xdr:cNvSpPr>
      </xdr:nvSpPr>
      <xdr:spPr>
        <a:xfrm flipH="1" flipV="1">
          <a:off x="4629150" y="23936325"/>
          <a:ext cx="95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151</xdr:row>
      <xdr:rowOff>95250</xdr:rowOff>
    </xdr:from>
    <xdr:to>
      <xdr:col>15</xdr:col>
      <xdr:colOff>209550</xdr:colOff>
      <xdr:row>151</xdr:row>
      <xdr:rowOff>95250</xdr:rowOff>
    </xdr:to>
    <xdr:sp>
      <xdr:nvSpPr>
        <xdr:cNvPr id="215" name="Line 529"/>
        <xdr:cNvSpPr>
          <a:spLocks/>
        </xdr:cNvSpPr>
      </xdr:nvSpPr>
      <xdr:spPr>
        <a:xfrm flipH="1">
          <a:off x="8382000" y="247650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98</xdr:row>
      <xdr:rowOff>9525</xdr:rowOff>
    </xdr:from>
    <xdr:to>
      <xdr:col>7</xdr:col>
      <xdr:colOff>57150</xdr:colOff>
      <xdr:row>111</xdr:row>
      <xdr:rowOff>9525</xdr:rowOff>
    </xdr:to>
    <xdr:sp>
      <xdr:nvSpPr>
        <xdr:cNvPr id="216" name="Line 548"/>
        <xdr:cNvSpPr>
          <a:spLocks/>
        </xdr:cNvSpPr>
      </xdr:nvSpPr>
      <xdr:spPr>
        <a:xfrm flipH="1">
          <a:off x="3819525" y="16097250"/>
          <a:ext cx="19050" cy="2105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112</xdr:row>
      <xdr:rowOff>66675</xdr:rowOff>
    </xdr:from>
    <xdr:to>
      <xdr:col>7</xdr:col>
      <xdr:colOff>295275</xdr:colOff>
      <xdr:row>112</xdr:row>
      <xdr:rowOff>66675</xdr:rowOff>
    </xdr:to>
    <xdr:sp>
      <xdr:nvSpPr>
        <xdr:cNvPr id="217" name="Line 555"/>
        <xdr:cNvSpPr>
          <a:spLocks/>
        </xdr:cNvSpPr>
      </xdr:nvSpPr>
      <xdr:spPr>
        <a:xfrm flipV="1">
          <a:off x="3829050" y="18421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104</xdr:row>
      <xdr:rowOff>76200</xdr:rowOff>
    </xdr:from>
    <xdr:to>
      <xdr:col>8</xdr:col>
      <xdr:colOff>447675</xdr:colOff>
      <xdr:row>114</xdr:row>
      <xdr:rowOff>38100</xdr:rowOff>
    </xdr:to>
    <xdr:sp>
      <xdr:nvSpPr>
        <xdr:cNvPr id="218" name="Line 556"/>
        <xdr:cNvSpPr>
          <a:spLocks/>
        </xdr:cNvSpPr>
      </xdr:nvSpPr>
      <xdr:spPr>
        <a:xfrm flipH="1">
          <a:off x="4800600" y="17135475"/>
          <a:ext cx="0" cy="15811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111</xdr:row>
      <xdr:rowOff>123825</xdr:rowOff>
    </xdr:from>
    <xdr:to>
      <xdr:col>7</xdr:col>
      <xdr:colOff>47625</xdr:colOff>
      <xdr:row>112</xdr:row>
      <xdr:rowOff>114300</xdr:rowOff>
    </xdr:to>
    <xdr:sp>
      <xdr:nvSpPr>
        <xdr:cNvPr id="219" name="Line 557"/>
        <xdr:cNvSpPr>
          <a:spLocks/>
        </xdr:cNvSpPr>
      </xdr:nvSpPr>
      <xdr:spPr>
        <a:xfrm>
          <a:off x="3819525" y="183165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105</xdr:row>
      <xdr:rowOff>76200</xdr:rowOff>
    </xdr:from>
    <xdr:to>
      <xdr:col>8</xdr:col>
      <xdr:colOff>400050</xdr:colOff>
      <xdr:row>112</xdr:row>
      <xdr:rowOff>142875</xdr:rowOff>
    </xdr:to>
    <xdr:sp>
      <xdr:nvSpPr>
        <xdr:cNvPr id="220" name="Line 558"/>
        <xdr:cNvSpPr>
          <a:spLocks/>
        </xdr:cNvSpPr>
      </xdr:nvSpPr>
      <xdr:spPr>
        <a:xfrm>
          <a:off x="4752975" y="17297400"/>
          <a:ext cx="0" cy="12001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112</xdr:row>
      <xdr:rowOff>66675</xdr:rowOff>
    </xdr:from>
    <xdr:to>
      <xdr:col>8</xdr:col>
      <xdr:colOff>390525</xdr:colOff>
      <xdr:row>112</xdr:row>
      <xdr:rowOff>66675</xdr:rowOff>
    </xdr:to>
    <xdr:sp>
      <xdr:nvSpPr>
        <xdr:cNvPr id="221" name="Line 559"/>
        <xdr:cNvSpPr>
          <a:spLocks/>
        </xdr:cNvSpPr>
      </xdr:nvSpPr>
      <xdr:spPr>
        <a:xfrm>
          <a:off x="4362450" y="184213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113</xdr:row>
      <xdr:rowOff>95250</xdr:rowOff>
    </xdr:from>
    <xdr:to>
      <xdr:col>8</xdr:col>
      <xdr:colOff>457200</xdr:colOff>
      <xdr:row>113</xdr:row>
      <xdr:rowOff>95250</xdr:rowOff>
    </xdr:to>
    <xdr:sp>
      <xdr:nvSpPr>
        <xdr:cNvPr id="222" name="Line 561"/>
        <xdr:cNvSpPr>
          <a:spLocks/>
        </xdr:cNvSpPr>
      </xdr:nvSpPr>
      <xdr:spPr>
        <a:xfrm flipV="1">
          <a:off x="4371975" y="186118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112</xdr:row>
      <xdr:rowOff>95250</xdr:rowOff>
    </xdr:from>
    <xdr:to>
      <xdr:col>9</xdr:col>
      <xdr:colOff>209550</xdr:colOff>
      <xdr:row>112</xdr:row>
      <xdr:rowOff>95250</xdr:rowOff>
    </xdr:to>
    <xdr:sp>
      <xdr:nvSpPr>
        <xdr:cNvPr id="223" name="Line 562"/>
        <xdr:cNvSpPr>
          <a:spLocks/>
        </xdr:cNvSpPr>
      </xdr:nvSpPr>
      <xdr:spPr>
        <a:xfrm flipH="1" flipV="1">
          <a:off x="4810125" y="184499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93</xdr:row>
      <xdr:rowOff>123825</xdr:rowOff>
    </xdr:from>
    <xdr:to>
      <xdr:col>14</xdr:col>
      <xdr:colOff>76200</xdr:colOff>
      <xdr:row>93</xdr:row>
      <xdr:rowOff>123825</xdr:rowOff>
    </xdr:to>
    <xdr:sp>
      <xdr:nvSpPr>
        <xdr:cNvPr id="224" name="Line 567"/>
        <xdr:cNvSpPr>
          <a:spLocks/>
        </xdr:cNvSpPr>
      </xdr:nvSpPr>
      <xdr:spPr>
        <a:xfrm>
          <a:off x="7277100" y="154019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93</xdr:row>
      <xdr:rowOff>28575</xdr:rowOff>
    </xdr:from>
    <xdr:to>
      <xdr:col>14</xdr:col>
      <xdr:colOff>409575</xdr:colOff>
      <xdr:row>93</xdr:row>
      <xdr:rowOff>28575</xdr:rowOff>
    </xdr:to>
    <xdr:sp>
      <xdr:nvSpPr>
        <xdr:cNvPr id="225" name="Line 569"/>
        <xdr:cNvSpPr>
          <a:spLocks/>
        </xdr:cNvSpPr>
      </xdr:nvSpPr>
      <xdr:spPr>
        <a:xfrm flipH="1" flipV="1">
          <a:off x="7762875" y="15306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92</xdr:row>
      <xdr:rowOff>104775</xdr:rowOff>
    </xdr:from>
    <xdr:to>
      <xdr:col>13</xdr:col>
      <xdr:colOff>190500</xdr:colOff>
      <xdr:row>93</xdr:row>
      <xdr:rowOff>123825</xdr:rowOff>
    </xdr:to>
    <xdr:sp>
      <xdr:nvSpPr>
        <xdr:cNvPr id="226" name="Line 570"/>
        <xdr:cNvSpPr>
          <a:spLocks/>
        </xdr:cNvSpPr>
      </xdr:nvSpPr>
      <xdr:spPr>
        <a:xfrm flipV="1">
          <a:off x="7277100" y="15220950"/>
          <a:ext cx="190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93</xdr:row>
      <xdr:rowOff>28575</xdr:rowOff>
    </xdr:from>
    <xdr:to>
      <xdr:col>14</xdr:col>
      <xdr:colOff>95250</xdr:colOff>
      <xdr:row>93</xdr:row>
      <xdr:rowOff>133350</xdr:rowOff>
    </xdr:to>
    <xdr:sp>
      <xdr:nvSpPr>
        <xdr:cNvPr id="227" name="Line 573"/>
        <xdr:cNvSpPr>
          <a:spLocks/>
        </xdr:cNvSpPr>
      </xdr:nvSpPr>
      <xdr:spPr>
        <a:xfrm flipV="1">
          <a:off x="7791450" y="15306675"/>
          <a:ext cx="95250" cy="95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92</xdr:row>
      <xdr:rowOff>19050</xdr:rowOff>
    </xdr:from>
    <xdr:to>
      <xdr:col>14</xdr:col>
      <xdr:colOff>219075</xdr:colOff>
      <xdr:row>93</xdr:row>
      <xdr:rowOff>19050</xdr:rowOff>
    </xdr:to>
    <xdr:sp>
      <xdr:nvSpPr>
        <xdr:cNvPr id="228" name="Line 574"/>
        <xdr:cNvSpPr>
          <a:spLocks/>
        </xdr:cNvSpPr>
      </xdr:nvSpPr>
      <xdr:spPr>
        <a:xfrm flipV="1">
          <a:off x="7848600" y="15135225"/>
          <a:ext cx="152400" cy="161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85</xdr:row>
      <xdr:rowOff>95250</xdr:rowOff>
    </xdr:from>
    <xdr:to>
      <xdr:col>6</xdr:col>
      <xdr:colOff>533400</xdr:colOff>
      <xdr:row>85</xdr:row>
      <xdr:rowOff>133350</xdr:rowOff>
    </xdr:to>
    <xdr:sp>
      <xdr:nvSpPr>
        <xdr:cNvPr id="229" name="Line 587"/>
        <xdr:cNvSpPr>
          <a:spLocks/>
        </xdr:cNvSpPr>
      </xdr:nvSpPr>
      <xdr:spPr>
        <a:xfrm>
          <a:off x="3409950" y="14077950"/>
          <a:ext cx="3238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85</xdr:row>
      <xdr:rowOff>9525</xdr:rowOff>
    </xdr:from>
    <xdr:to>
      <xdr:col>12</xdr:col>
      <xdr:colOff>333375</xdr:colOff>
      <xdr:row>85</xdr:row>
      <xdr:rowOff>9525</xdr:rowOff>
    </xdr:to>
    <xdr:sp>
      <xdr:nvSpPr>
        <xdr:cNvPr id="230" name="Line 590"/>
        <xdr:cNvSpPr>
          <a:spLocks/>
        </xdr:cNvSpPr>
      </xdr:nvSpPr>
      <xdr:spPr>
        <a:xfrm>
          <a:off x="5495925" y="139922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99</xdr:row>
      <xdr:rowOff>123825</xdr:rowOff>
    </xdr:from>
    <xdr:to>
      <xdr:col>8</xdr:col>
      <xdr:colOff>419100</xdr:colOff>
      <xdr:row>106</xdr:row>
      <xdr:rowOff>57150</xdr:rowOff>
    </xdr:to>
    <xdr:sp>
      <xdr:nvSpPr>
        <xdr:cNvPr id="231" name="Line 610"/>
        <xdr:cNvSpPr>
          <a:spLocks/>
        </xdr:cNvSpPr>
      </xdr:nvSpPr>
      <xdr:spPr>
        <a:xfrm>
          <a:off x="4772025" y="16373475"/>
          <a:ext cx="0" cy="10668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104</xdr:row>
      <xdr:rowOff>95250</xdr:rowOff>
    </xdr:from>
    <xdr:to>
      <xdr:col>8</xdr:col>
      <xdr:colOff>400050</xdr:colOff>
      <xdr:row>105</xdr:row>
      <xdr:rowOff>133350</xdr:rowOff>
    </xdr:to>
    <xdr:sp>
      <xdr:nvSpPr>
        <xdr:cNvPr id="232" name="Line 611"/>
        <xdr:cNvSpPr>
          <a:spLocks/>
        </xdr:cNvSpPr>
      </xdr:nvSpPr>
      <xdr:spPr>
        <a:xfrm>
          <a:off x="3762375" y="17154525"/>
          <a:ext cx="990600" cy="200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99</xdr:row>
      <xdr:rowOff>152400</xdr:rowOff>
    </xdr:from>
    <xdr:to>
      <xdr:col>8</xdr:col>
      <xdr:colOff>447675</xdr:colOff>
      <xdr:row>106</xdr:row>
      <xdr:rowOff>47625</xdr:rowOff>
    </xdr:to>
    <xdr:sp>
      <xdr:nvSpPr>
        <xdr:cNvPr id="233" name="Line 613"/>
        <xdr:cNvSpPr>
          <a:spLocks/>
        </xdr:cNvSpPr>
      </xdr:nvSpPr>
      <xdr:spPr>
        <a:xfrm flipH="1" flipV="1">
          <a:off x="4800600" y="16402050"/>
          <a:ext cx="0" cy="102870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105</xdr:row>
      <xdr:rowOff>114300</xdr:rowOff>
    </xdr:from>
    <xdr:to>
      <xdr:col>9</xdr:col>
      <xdr:colOff>190500</xdr:colOff>
      <xdr:row>106</xdr:row>
      <xdr:rowOff>28575</xdr:rowOff>
    </xdr:to>
    <xdr:sp>
      <xdr:nvSpPr>
        <xdr:cNvPr id="234" name="Line 614"/>
        <xdr:cNvSpPr>
          <a:spLocks/>
        </xdr:cNvSpPr>
      </xdr:nvSpPr>
      <xdr:spPr>
        <a:xfrm flipH="1">
          <a:off x="4819650" y="17335500"/>
          <a:ext cx="30480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132</xdr:row>
      <xdr:rowOff>28575</xdr:rowOff>
    </xdr:from>
    <xdr:to>
      <xdr:col>9</xdr:col>
      <xdr:colOff>381000</xdr:colOff>
      <xdr:row>134</xdr:row>
      <xdr:rowOff>133350</xdr:rowOff>
    </xdr:to>
    <xdr:sp>
      <xdr:nvSpPr>
        <xdr:cNvPr id="235" name="Line 616"/>
        <xdr:cNvSpPr>
          <a:spLocks/>
        </xdr:cNvSpPr>
      </xdr:nvSpPr>
      <xdr:spPr>
        <a:xfrm flipH="1">
          <a:off x="4752975" y="21621750"/>
          <a:ext cx="561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147</xdr:row>
      <xdr:rowOff>152400</xdr:rowOff>
    </xdr:from>
    <xdr:to>
      <xdr:col>8</xdr:col>
      <xdr:colOff>561975</xdr:colOff>
      <xdr:row>149</xdr:row>
      <xdr:rowOff>133350</xdr:rowOff>
    </xdr:to>
    <xdr:sp>
      <xdr:nvSpPr>
        <xdr:cNvPr id="236" name="Line 617"/>
        <xdr:cNvSpPr>
          <a:spLocks/>
        </xdr:cNvSpPr>
      </xdr:nvSpPr>
      <xdr:spPr>
        <a:xfrm>
          <a:off x="4686300" y="24174450"/>
          <a:ext cx="2190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85</xdr:row>
      <xdr:rowOff>104775</xdr:rowOff>
    </xdr:from>
    <xdr:to>
      <xdr:col>7</xdr:col>
      <xdr:colOff>57150</xdr:colOff>
      <xdr:row>86</xdr:row>
      <xdr:rowOff>0</xdr:rowOff>
    </xdr:to>
    <xdr:sp>
      <xdr:nvSpPr>
        <xdr:cNvPr id="237" name="Line 618"/>
        <xdr:cNvSpPr>
          <a:spLocks/>
        </xdr:cNvSpPr>
      </xdr:nvSpPr>
      <xdr:spPr>
        <a:xfrm>
          <a:off x="3829050" y="14087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95</xdr:row>
      <xdr:rowOff>9525</xdr:rowOff>
    </xdr:from>
    <xdr:to>
      <xdr:col>7</xdr:col>
      <xdr:colOff>66675</xdr:colOff>
      <xdr:row>95</xdr:row>
      <xdr:rowOff>76200</xdr:rowOff>
    </xdr:to>
    <xdr:sp>
      <xdr:nvSpPr>
        <xdr:cNvPr id="238" name="Line 622"/>
        <xdr:cNvSpPr>
          <a:spLocks/>
        </xdr:cNvSpPr>
      </xdr:nvSpPr>
      <xdr:spPr>
        <a:xfrm>
          <a:off x="3838575" y="15611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95</xdr:row>
      <xdr:rowOff>0</xdr:rowOff>
    </xdr:from>
    <xdr:to>
      <xdr:col>11</xdr:col>
      <xdr:colOff>304800</xdr:colOff>
      <xdr:row>95</xdr:row>
      <xdr:rowOff>57150</xdr:rowOff>
    </xdr:to>
    <xdr:sp>
      <xdr:nvSpPr>
        <xdr:cNvPr id="239" name="Line 625"/>
        <xdr:cNvSpPr>
          <a:spLocks/>
        </xdr:cNvSpPr>
      </xdr:nvSpPr>
      <xdr:spPr>
        <a:xfrm>
          <a:off x="6419850" y="156019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85</xdr:row>
      <xdr:rowOff>95250</xdr:rowOff>
    </xdr:from>
    <xdr:to>
      <xdr:col>11</xdr:col>
      <xdr:colOff>85725</xdr:colOff>
      <xdr:row>86</xdr:row>
      <xdr:rowOff>9525</xdr:rowOff>
    </xdr:to>
    <xdr:sp>
      <xdr:nvSpPr>
        <xdr:cNvPr id="240" name="Line 626"/>
        <xdr:cNvSpPr>
          <a:spLocks/>
        </xdr:cNvSpPr>
      </xdr:nvSpPr>
      <xdr:spPr>
        <a:xfrm>
          <a:off x="6200775" y="14077950"/>
          <a:ext cx="0"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98</xdr:row>
      <xdr:rowOff>9525</xdr:rowOff>
    </xdr:from>
    <xdr:to>
      <xdr:col>13</xdr:col>
      <xdr:colOff>371475</xdr:colOff>
      <xdr:row>98</xdr:row>
      <xdr:rowOff>76200</xdr:rowOff>
    </xdr:to>
    <xdr:sp>
      <xdr:nvSpPr>
        <xdr:cNvPr id="241" name="Line 629"/>
        <xdr:cNvSpPr>
          <a:spLocks/>
        </xdr:cNvSpPr>
      </xdr:nvSpPr>
      <xdr:spPr>
        <a:xfrm>
          <a:off x="7648575" y="160972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98</xdr:row>
      <xdr:rowOff>0</xdr:rowOff>
    </xdr:from>
    <xdr:to>
      <xdr:col>13</xdr:col>
      <xdr:colOff>438150</xdr:colOff>
      <xdr:row>111</xdr:row>
      <xdr:rowOff>28575</xdr:rowOff>
    </xdr:to>
    <xdr:sp>
      <xdr:nvSpPr>
        <xdr:cNvPr id="242" name="Line 630"/>
        <xdr:cNvSpPr>
          <a:spLocks/>
        </xdr:cNvSpPr>
      </xdr:nvSpPr>
      <xdr:spPr>
        <a:xfrm flipH="1">
          <a:off x="7715250" y="16087725"/>
          <a:ext cx="0" cy="21336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98</xdr:row>
      <xdr:rowOff>9525</xdr:rowOff>
    </xdr:from>
    <xdr:to>
      <xdr:col>13</xdr:col>
      <xdr:colOff>447675</xdr:colOff>
      <xdr:row>98</xdr:row>
      <xdr:rowOff>9525</xdr:rowOff>
    </xdr:to>
    <xdr:sp>
      <xdr:nvSpPr>
        <xdr:cNvPr id="243" name="Line 631"/>
        <xdr:cNvSpPr>
          <a:spLocks/>
        </xdr:cNvSpPr>
      </xdr:nvSpPr>
      <xdr:spPr>
        <a:xfrm flipH="1" flipV="1">
          <a:off x="3762375" y="16097250"/>
          <a:ext cx="39624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111</xdr:row>
      <xdr:rowOff>19050</xdr:rowOff>
    </xdr:from>
    <xdr:to>
      <xdr:col>13</xdr:col>
      <xdr:colOff>371475</xdr:colOff>
      <xdr:row>111</xdr:row>
      <xdr:rowOff>85725</xdr:rowOff>
    </xdr:to>
    <xdr:sp>
      <xdr:nvSpPr>
        <xdr:cNvPr id="244" name="Line 632"/>
        <xdr:cNvSpPr>
          <a:spLocks/>
        </xdr:cNvSpPr>
      </xdr:nvSpPr>
      <xdr:spPr>
        <a:xfrm>
          <a:off x="7648575" y="182118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111</xdr:row>
      <xdr:rowOff>9525</xdr:rowOff>
    </xdr:from>
    <xdr:to>
      <xdr:col>7</xdr:col>
      <xdr:colOff>57150</xdr:colOff>
      <xdr:row>111</xdr:row>
      <xdr:rowOff>76200</xdr:rowOff>
    </xdr:to>
    <xdr:sp>
      <xdr:nvSpPr>
        <xdr:cNvPr id="245" name="Line 633"/>
        <xdr:cNvSpPr>
          <a:spLocks/>
        </xdr:cNvSpPr>
      </xdr:nvSpPr>
      <xdr:spPr>
        <a:xfrm>
          <a:off x="3829050" y="182022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98</xdr:row>
      <xdr:rowOff>19050</xdr:rowOff>
    </xdr:from>
    <xdr:to>
      <xdr:col>7</xdr:col>
      <xdr:colOff>66675</xdr:colOff>
      <xdr:row>98</xdr:row>
      <xdr:rowOff>66675</xdr:rowOff>
    </xdr:to>
    <xdr:sp>
      <xdr:nvSpPr>
        <xdr:cNvPr id="246" name="Line 634"/>
        <xdr:cNvSpPr>
          <a:spLocks/>
        </xdr:cNvSpPr>
      </xdr:nvSpPr>
      <xdr:spPr>
        <a:xfrm>
          <a:off x="3838575" y="161067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111</xdr:row>
      <xdr:rowOff>9525</xdr:rowOff>
    </xdr:from>
    <xdr:to>
      <xdr:col>7</xdr:col>
      <xdr:colOff>66675</xdr:colOff>
      <xdr:row>111</xdr:row>
      <xdr:rowOff>9525</xdr:rowOff>
    </xdr:to>
    <xdr:sp>
      <xdr:nvSpPr>
        <xdr:cNvPr id="247" name="Line 635"/>
        <xdr:cNvSpPr>
          <a:spLocks/>
        </xdr:cNvSpPr>
      </xdr:nvSpPr>
      <xdr:spPr>
        <a:xfrm>
          <a:off x="3762375" y="18202275"/>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98</xdr:row>
      <xdr:rowOff>0</xdr:rowOff>
    </xdr:from>
    <xdr:to>
      <xdr:col>7</xdr:col>
      <xdr:colOff>0</xdr:colOff>
      <xdr:row>111</xdr:row>
      <xdr:rowOff>0</xdr:rowOff>
    </xdr:to>
    <xdr:sp>
      <xdr:nvSpPr>
        <xdr:cNvPr id="248" name="Line 636"/>
        <xdr:cNvSpPr>
          <a:spLocks/>
        </xdr:cNvSpPr>
      </xdr:nvSpPr>
      <xdr:spPr>
        <a:xfrm>
          <a:off x="3771900" y="16087725"/>
          <a:ext cx="0" cy="2105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111</xdr:row>
      <xdr:rowOff>76200</xdr:rowOff>
    </xdr:from>
    <xdr:to>
      <xdr:col>13</xdr:col>
      <xdr:colOff>381000</xdr:colOff>
      <xdr:row>111</xdr:row>
      <xdr:rowOff>76200</xdr:rowOff>
    </xdr:to>
    <xdr:sp>
      <xdr:nvSpPr>
        <xdr:cNvPr id="249" name="Line 637"/>
        <xdr:cNvSpPr>
          <a:spLocks/>
        </xdr:cNvSpPr>
      </xdr:nvSpPr>
      <xdr:spPr>
        <a:xfrm>
          <a:off x="3819525" y="18268950"/>
          <a:ext cx="38385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106</xdr:row>
      <xdr:rowOff>47625</xdr:rowOff>
    </xdr:from>
    <xdr:to>
      <xdr:col>8</xdr:col>
      <xdr:colOff>457200</xdr:colOff>
      <xdr:row>106</xdr:row>
      <xdr:rowOff>57150</xdr:rowOff>
    </xdr:to>
    <xdr:sp>
      <xdr:nvSpPr>
        <xdr:cNvPr id="250" name="Line 639"/>
        <xdr:cNvSpPr>
          <a:spLocks/>
        </xdr:cNvSpPr>
      </xdr:nvSpPr>
      <xdr:spPr>
        <a:xfrm flipH="1" flipV="1">
          <a:off x="4772025" y="17430750"/>
          <a:ext cx="47625" cy="190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99</xdr:row>
      <xdr:rowOff>104775</xdr:rowOff>
    </xdr:from>
    <xdr:to>
      <xdr:col>8</xdr:col>
      <xdr:colOff>342900</xdr:colOff>
      <xdr:row>100</xdr:row>
      <xdr:rowOff>9525</xdr:rowOff>
    </xdr:to>
    <xdr:sp>
      <xdr:nvSpPr>
        <xdr:cNvPr id="251" name="Line 640"/>
        <xdr:cNvSpPr>
          <a:spLocks/>
        </xdr:cNvSpPr>
      </xdr:nvSpPr>
      <xdr:spPr>
        <a:xfrm flipH="1">
          <a:off x="4686300" y="16354425"/>
          <a:ext cx="9525"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99</xdr:row>
      <xdr:rowOff>95250</xdr:rowOff>
    </xdr:from>
    <xdr:to>
      <xdr:col>8</xdr:col>
      <xdr:colOff>276225</xdr:colOff>
      <xdr:row>99</xdr:row>
      <xdr:rowOff>152400</xdr:rowOff>
    </xdr:to>
    <xdr:sp>
      <xdr:nvSpPr>
        <xdr:cNvPr id="252" name="Line 641"/>
        <xdr:cNvSpPr>
          <a:spLocks/>
        </xdr:cNvSpPr>
      </xdr:nvSpPr>
      <xdr:spPr>
        <a:xfrm>
          <a:off x="4629150" y="163449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99</xdr:row>
      <xdr:rowOff>95250</xdr:rowOff>
    </xdr:from>
    <xdr:to>
      <xdr:col>8</xdr:col>
      <xdr:colOff>209550</xdr:colOff>
      <xdr:row>99</xdr:row>
      <xdr:rowOff>142875</xdr:rowOff>
    </xdr:to>
    <xdr:sp>
      <xdr:nvSpPr>
        <xdr:cNvPr id="253" name="Line 642"/>
        <xdr:cNvSpPr>
          <a:spLocks/>
        </xdr:cNvSpPr>
      </xdr:nvSpPr>
      <xdr:spPr>
        <a:xfrm>
          <a:off x="4552950" y="16344900"/>
          <a:ext cx="9525"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99</xdr:row>
      <xdr:rowOff>76200</xdr:rowOff>
    </xdr:from>
    <xdr:to>
      <xdr:col>8</xdr:col>
      <xdr:colOff>152400</xdr:colOff>
      <xdr:row>99</xdr:row>
      <xdr:rowOff>133350</xdr:rowOff>
    </xdr:to>
    <xdr:sp>
      <xdr:nvSpPr>
        <xdr:cNvPr id="254" name="Line 643"/>
        <xdr:cNvSpPr>
          <a:spLocks/>
        </xdr:cNvSpPr>
      </xdr:nvSpPr>
      <xdr:spPr>
        <a:xfrm>
          <a:off x="4505325" y="163258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99</xdr:row>
      <xdr:rowOff>76200</xdr:rowOff>
    </xdr:from>
    <xdr:to>
      <xdr:col>8</xdr:col>
      <xdr:colOff>85725</xdr:colOff>
      <xdr:row>99</xdr:row>
      <xdr:rowOff>123825</xdr:rowOff>
    </xdr:to>
    <xdr:sp>
      <xdr:nvSpPr>
        <xdr:cNvPr id="255" name="Line 644"/>
        <xdr:cNvSpPr>
          <a:spLocks/>
        </xdr:cNvSpPr>
      </xdr:nvSpPr>
      <xdr:spPr>
        <a:xfrm>
          <a:off x="4438650" y="16325850"/>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99</xdr:row>
      <xdr:rowOff>57150</xdr:rowOff>
    </xdr:from>
    <xdr:to>
      <xdr:col>8</xdr:col>
      <xdr:colOff>28575</xdr:colOff>
      <xdr:row>99</xdr:row>
      <xdr:rowOff>114300</xdr:rowOff>
    </xdr:to>
    <xdr:sp>
      <xdr:nvSpPr>
        <xdr:cNvPr id="256" name="Line 646"/>
        <xdr:cNvSpPr>
          <a:spLocks/>
        </xdr:cNvSpPr>
      </xdr:nvSpPr>
      <xdr:spPr>
        <a:xfrm flipH="1">
          <a:off x="4371975" y="16306800"/>
          <a:ext cx="9525"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99</xdr:row>
      <xdr:rowOff>57150</xdr:rowOff>
    </xdr:from>
    <xdr:to>
      <xdr:col>7</xdr:col>
      <xdr:colOff>523875</xdr:colOff>
      <xdr:row>99</xdr:row>
      <xdr:rowOff>95250</xdr:rowOff>
    </xdr:to>
    <xdr:sp>
      <xdr:nvSpPr>
        <xdr:cNvPr id="257" name="Line 647"/>
        <xdr:cNvSpPr>
          <a:spLocks/>
        </xdr:cNvSpPr>
      </xdr:nvSpPr>
      <xdr:spPr>
        <a:xfrm>
          <a:off x="4295775" y="163068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99</xdr:row>
      <xdr:rowOff>28575</xdr:rowOff>
    </xdr:from>
    <xdr:to>
      <xdr:col>7</xdr:col>
      <xdr:colOff>457200</xdr:colOff>
      <xdr:row>99</xdr:row>
      <xdr:rowOff>104775</xdr:rowOff>
    </xdr:to>
    <xdr:sp>
      <xdr:nvSpPr>
        <xdr:cNvPr id="258" name="Line 648"/>
        <xdr:cNvSpPr>
          <a:spLocks/>
        </xdr:cNvSpPr>
      </xdr:nvSpPr>
      <xdr:spPr>
        <a:xfrm>
          <a:off x="4229100" y="16278225"/>
          <a:ext cx="0"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99</xdr:row>
      <xdr:rowOff>19050</xdr:rowOff>
    </xdr:from>
    <xdr:to>
      <xdr:col>7</xdr:col>
      <xdr:colOff>390525</xdr:colOff>
      <xdr:row>99</xdr:row>
      <xdr:rowOff>76200</xdr:rowOff>
    </xdr:to>
    <xdr:sp>
      <xdr:nvSpPr>
        <xdr:cNvPr id="259" name="Line 650"/>
        <xdr:cNvSpPr>
          <a:spLocks/>
        </xdr:cNvSpPr>
      </xdr:nvSpPr>
      <xdr:spPr>
        <a:xfrm>
          <a:off x="4162425" y="162687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99</xdr:row>
      <xdr:rowOff>9525</xdr:rowOff>
    </xdr:from>
    <xdr:to>
      <xdr:col>7</xdr:col>
      <xdr:colOff>323850</xdr:colOff>
      <xdr:row>99</xdr:row>
      <xdr:rowOff>66675</xdr:rowOff>
    </xdr:to>
    <xdr:sp>
      <xdr:nvSpPr>
        <xdr:cNvPr id="260" name="Line 651"/>
        <xdr:cNvSpPr>
          <a:spLocks/>
        </xdr:cNvSpPr>
      </xdr:nvSpPr>
      <xdr:spPr>
        <a:xfrm flipH="1">
          <a:off x="4095750" y="162591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99</xdr:row>
      <xdr:rowOff>9525</xdr:rowOff>
    </xdr:from>
    <xdr:to>
      <xdr:col>7</xdr:col>
      <xdr:colOff>266700</xdr:colOff>
      <xdr:row>99</xdr:row>
      <xdr:rowOff>57150</xdr:rowOff>
    </xdr:to>
    <xdr:sp>
      <xdr:nvSpPr>
        <xdr:cNvPr id="261" name="Line 652"/>
        <xdr:cNvSpPr>
          <a:spLocks/>
        </xdr:cNvSpPr>
      </xdr:nvSpPr>
      <xdr:spPr>
        <a:xfrm flipH="1">
          <a:off x="4038600" y="162591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98</xdr:row>
      <xdr:rowOff>142875</xdr:rowOff>
    </xdr:from>
    <xdr:to>
      <xdr:col>7</xdr:col>
      <xdr:colOff>219075</xdr:colOff>
      <xdr:row>99</xdr:row>
      <xdr:rowOff>38100</xdr:rowOff>
    </xdr:to>
    <xdr:sp>
      <xdr:nvSpPr>
        <xdr:cNvPr id="262" name="Line 653"/>
        <xdr:cNvSpPr>
          <a:spLocks/>
        </xdr:cNvSpPr>
      </xdr:nvSpPr>
      <xdr:spPr>
        <a:xfrm flipH="1">
          <a:off x="3981450" y="16230600"/>
          <a:ext cx="9525"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98</xdr:row>
      <xdr:rowOff>133350</xdr:rowOff>
    </xdr:from>
    <xdr:to>
      <xdr:col>7</xdr:col>
      <xdr:colOff>133350</xdr:colOff>
      <xdr:row>99</xdr:row>
      <xdr:rowOff>19050</xdr:rowOff>
    </xdr:to>
    <xdr:sp>
      <xdr:nvSpPr>
        <xdr:cNvPr id="263" name="Line 654"/>
        <xdr:cNvSpPr>
          <a:spLocks/>
        </xdr:cNvSpPr>
      </xdr:nvSpPr>
      <xdr:spPr>
        <a:xfrm flipH="1">
          <a:off x="3905250" y="16221075"/>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98</xdr:row>
      <xdr:rowOff>123825</xdr:rowOff>
    </xdr:from>
    <xdr:to>
      <xdr:col>7</xdr:col>
      <xdr:colOff>66675</xdr:colOff>
      <xdr:row>99</xdr:row>
      <xdr:rowOff>19050</xdr:rowOff>
    </xdr:to>
    <xdr:sp>
      <xdr:nvSpPr>
        <xdr:cNvPr id="264" name="Line 655"/>
        <xdr:cNvSpPr>
          <a:spLocks/>
        </xdr:cNvSpPr>
      </xdr:nvSpPr>
      <xdr:spPr>
        <a:xfrm flipH="1">
          <a:off x="3838575" y="162115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105</xdr:row>
      <xdr:rowOff>123825</xdr:rowOff>
    </xdr:from>
    <xdr:to>
      <xdr:col>8</xdr:col>
      <xdr:colOff>333375</xdr:colOff>
      <xdr:row>106</xdr:row>
      <xdr:rowOff>28575</xdr:rowOff>
    </xdr:to>
    <xdr:sp>
      <xdr:nvSpPr>
        <xdr:cNvPr id="265" name="Line 658"/>
        <xdr:cNvSpPr>
          <a:spLocks/>
        </xdr:cNvSpPr>
      </xdr:nvSpPr>
      <xdr:spPr>
        <a:xfrm>
          <a:off x="4686300" y="173450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105</xdr:row>
      <xdr:rowOff>95250</xdr:rowOff>
    </xdr:from>
    <xdr:to>
      <xdr:col>8</xdr:col>
      <xdr:colOff>266700</xdr:colOff>
      <xdr:row>105</xdr:row>
      <xdr:rowOff>152400</xdr:rowOff>
    </xdr:to>
    <xdr:sp>
      <xdr:nvSpPr>
        <xdr:cNvPr id="266" name="Line 659"/>
        <xdr:cNvSpPr>
          <a:spLocks/>
        </xdr:cNvSpPr>
      </xdr:nvSpPr>
      <xdr:spPr>
        <a:xfrm flipV="1">
          <a:off x="4619625" y="173164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105</xdr:row>
      <xdr:rowOff>95250</xdr:rowOff>
    </xdr:from>
    <xdr:to>
      <xdr:col>8</xdr:col>
      <xdr:colOff>209550</xdr:colOff>
      <xdr:row>106</xdr:row>
      <xdr:rowOff>0</xdr:rowOff>
    </xdr:to>
    <xdr:sp>
      <xdr:nvSpPr>
        <xdr:cNvPr id="267" name="Line 660"/>
        <xdr:cNvSpPr>
          <a:spLocks/>
        </xdr:cNvSpPr>
      </xdr:nvSpPr>
      <xdr:spPr>
        <a:xfrm flipV="1">
          <a:off x="4562475" y="173164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105</xdr:row>
      <xdr:rowOff>95250</xdr:rowOff>
    </xdr:from>
    <xdr:to>
      <xdr:col>8</xdr:col>
      <xdr:colOff>152400</xdr:colOff>
      <xdr:row>105</xdr:row>
      <xdr:rowOff>152400</xdr:rowOff>
    </xdr:to>
    <xdr:sp>
      <xdr:nvSpPr>
        <xdr:cNvPr id="268" name="Line 662"/>
        <xdr:cNvSpPr>
          <a:spLocks/>
        </xdr:cNvSpPr>
      </xdr:nvSpPr>
      <xdr:spPr>
        <a:xfrm>
          <a:off x="4505325" y="173164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105</xdr:row>
      <xdr:rowOff>85725</xdr:rowOff>
    </xdr:from>
    <xdr:to>
      <xdr:col>8</xdr:col>
      <xdr:colOff>85725</xdr:colOff>
      <xdr:row>105</xdr:row>
      <xdr:rowOff>133350</xdr:rowOff>
    </xdr:to>
    <xdr:sp>
      <xdr:nvSpPr>
        <xdr:cNvPr id="269" name="Line 663"/>
        <xdr:cNvSpPr>
          <a:spLocks/>
        </xdr:cNvSpPr>
      </xdr:nvSpPr>
      <xdr:spPr>
        <a:xfrm>
          <a:off x="4438650" y="173069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105</xdr:row>
      <xdr:rowOff>57150</xdr:rowOff>
    </xdr:from>
    <xdr:to>
      <xdr:col>8</xdr:col>
      <xdr:colOff>19050</xdr:colOff>
      <xdr:row>105</xdr:row>
      <xdr:rowOff>133350</xdr:rowOff>
    </xdr:to>
    <xdr:sp>
      <xdr:nvSpPr>
        <xdr:cNvPr id="270" name="Line 664"/>
        <xdr:cNvSpPr>
          <a:spLocks/>
        </xdr:cNvSpPr>
      </xdr:nvSpPr>
      <xdr:spPr>
        <a:xfrm>
          <a:off x="4371975" y="17278350"/>
          <a:ext cx="0"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105</xdr:row>
      <xdr:rowOff>57150</xdr:rowOff>
    </xdr:from>
    <xdr:to>
      <xdr:col>7</xdr:col>
      <xdr:colOff>533400</xdr:colOff>
      <xdr:row>105</xdr:row>
      <xdr:rowOff>114300</xdr:rowOff>
    </xdr:to>
    <xdr:sp>
      <xdr:nvSpPr>
        <xdr:cNvPr id="271" name="Line 665"/>
        <xdr:cNvSpPr>
          <a:spLocks/>
        </xdr:cNvSpPr>
      </xdr:nvSpPr>
      <xdr:spPr>
        <a:xfrm>
          <a:off x="4305300" y="17278350"/>
          <a:ext cx="9525"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105</xdr:row>
      <xdr:rowOff>47625</xdr:rowOff>
    </xdr:from>
    <xdr:to>
      <xdr:col>7</xdr:col>
      <xdr:colOff>466725</xdr:colOff>
      <xdr:row>105</xdr:row>
      <xdr:rowOff>104775</xdr:rowOff>
    </xdr:to>
    <xdr:sp>
      <xdr:nvSpPr>
        <xdr:cNvPr id="272" name="Line 666"/>
        <xdr:cNvSpPr>
          <a:spLocks/>
        </xdr:cNvSpPr>
      </xdr:nvSpPr>
      <xdr:spPr>
        <a:xfrm flipH="1">
          <a:off x="4238625" y="172688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105</xdr:row>
      <xdr:rowOff>19050</xdr:rowOff>
    </xdr:from>
    <xdr:to>
      <xdr:col>7</xdr:col>
      <xdr:colOff>400050</xdr:colOff>
      <xdr:row>105</xdr:row>
      <xdr:rowOff>76200</xdr:rowOff>
    </xdr:to>
    <xdr:sp>
      <xdr:nvSpPr>
        <xdr:cNvPr id="273" name="Line 667"/>
        <xdr:cNvSpPr>
          <a:spLocks/>
        </xdr:cNvSpPr>
      </xdr:nvSpPr>
      <xdr:spPr>
        <a:xfrm>
          <a:off x="4171950" y="172402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105</xdr:row>
      <xdr:rowOff>9525</xdr:rowOff>
    </xdr:from>
    <xdr:to>
      <xdr:col>7</xdr:col>
      <xdr:colOff>342900</xdr:colOff>
      <xdr:row>105</xdr:row>
      <xdr:rowOff>76200</xdr:rowOff>
    </xdr:to>
    <xdr:sp>
      <xdr:nvSpPr>
        <xdr:cNvPr id="274" name="Line 668"/>
        <xdr:cNvSpPr>
          <a:spLocks/>
        </xdr:cNvSpPr>
      </xdr:nvSpPr>
      <xdr:spPr>
        <a:xfrm>
          <a:off x="4114800" y="172307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104</xdr:row>
      <xdr:rowOff>152400</xdr:rowOff>
    </xdr:from>
    <xdr:to>
      <xdr:col>7</xdr:col>
      <xdr:colOff>276225</xdr:colOff>
      <xdr:row>105</xdr:row>
      <xdr:rowOff>57150</xdr:rowOff>
    </xdr:to>
    <xdr:sp>
      <xdr:nvSpPr>
        <xdr:cNvPr id="275" name="Line 669"/>
        <xdr:cNvSpPr>
          <a:spLocks/>
        </xdr:cNvSpPr>
      </xdr:nvSpPr>
      <xdr:spPr>
        <a:xfrm>
          <a:off x="4048125" y="172116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104</xdr:row>
      <xdr:rowOff>142875</xdr:rowOff>
    </xdr:from>
    <xdr:to>
      <xdr:col>7</xdr:col>
      <xdr:colOff>200025</xdr:colOff>
      <xdr:row>105</xdr:row>
      <xdr:rowOff>57150</xdr:rowOff>
    </xdr:to>
    <xdr:sp>
      <xdr:nvSpPr>
        <xdr:cNvPr id="276" name="Line 670"/>
        <xdr:cNvSpPr>
          <a:spLocks/>
        </xdr:cNvSpPr>
      </xdr:nvSpPr>
      <xdr:spPr>
        <a:xfrm>
          <a:off x="3971925" y="17202150"/>
          <a:ext cx="0"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104</xdr:row>
      <xdr:rowOff>133350</xdr:rowOff>
    </xdr:from>
    <xdr:to>
      <xdr:col>7</xdr:col>
      <xdr:colOff>142875</xdr:colOff>
      <xdr:row>105</xdr:row>
      <xdr:rowOff>19050</xdr:rowOff>
    </xdr:to>
    <xdr:sp>
      <xdr:nvSpPr>
        <xdr:cNvPr id="277" name="Line 671"/>
        <xdr:cNvSpPr>
          <a:spLocks/>
        </xdr:cNvSpPr>
      </xdr:nvSpPr>
      <xdr:spPr>
        <a:xfrm>
          <a:off x="3914775" y="17192625"/>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104</xdr:row>
      <xdr:rowOff>114300</xdr:rowOff>
    </xdr:from>
    <xdr:to>
      <xdr:col>7</xdr:col>
      <xdr:colOff>76200</xdr:colOff>
      <xdr:row>105</xdr:row>
      <xdr:rowOff>19050</xdr:rowOff>
    </xdr:to>
    <xdr:sp>
      <xdr:nvSpPr>
        <xdr:cNvPr id="278" name="Line 672"/>
        <xdr:cNvSpPr>
          <a:spLocks/>
        </xdr:cNvSpPr>
      </xdr:nvSpPr>
      <xdr:spPr>
        <a:xfrm>
          <a:off x="3848100" y="171735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105</xdr:row>
      <xdr:rowOff>66675</xdr:rowOff>
    </xdr:from>
    <xdr:to>
      <xdr:col>8</xdr:col>
      <xdr:colOff>400050</xdr:colOff>
      <xdr:row>106</xdr:row>
      <xdr:rowOff>95250</xdr:rowOff>
    </xdr:to>
    <xdr:sp>
      <xdr:nvSpPr>
        <xdr:cNvPr id="279" name="Line 673"/>
        <xdr:cNvSpPr>
          <a:spLocks/>
        </xdr:cNvSpPr>
      </xdr:nvSpPr>
      <xdr:spPr>
        <a:xfrm>
          <a:off x="3790950" y="17287875"/>
          <a:ext cx="962025" cy="190500"/>
        </a:xfrm>
        <a:prstGeom prst="line">
          <a:avLst/>
        </a:prstGeom>
        <a:noFill/>
        <a:ln w="285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111</xdr:row>
      <xdr:rowOff>19050</xdr:rowOff>
    </xdr:from>
    <xdr:to>
      <xdr:col>13</xdr:col>
      <xdr:colOff>438150</xdr:colOff>
      <xdr:row>111</xdr:row>
      <xdr:rowOff>19050</xdr:rowOff>
    </xdr:to>
    <xdr:sp>
      <xdr:nvSpPr>
        <xdr:cNvPr id="280" name="Line 674"/>
        <xdr:cNvSpPr>
          <a:spLocks/>
        </xdr:cNvSpPr>
      </xdr:nvSpPr>
      <xdr:spPr>
        <a:xfrm flipH="1">
          <a:off x="7639050" y="18211800"/>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127</xdr:row>
      <xdr:rowOff>38100</xdr:rowOff>
    </xdr:from>
    <xdr:to>
      <xdr:col>12</xdr:col>
      <xdr:colOff>352425</xdr:colOff>
      <xdr:row>127</xdr:row>
      <xdr:rowOff>76200</xdr:rowOff>
    </xdr:to>
    <xdr:sp>
      <xdr:nvSpPr>
        <xdr:cNvPr id="281" name="Line 675"/>
        <xdr:cNvSpPr>
          <a:spLocks/>
        </xdr:cNvSpPr>
      </xdr:nvSpPr>
      <xdr:spPr>
        <a:xfrm>
          <a:off x="7010400" y="20821650"/>
          <a:ext cx="3810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361950</xdr:colOff>
      <xdr:row>127</xdr:row>
      <xdr:rowOff>28575</xdr:rowOff>
    </xdr:from>
    <xdr:to>
      <xdr:col>12</xdr:col>
      <xdr:colOff>428625</xdr:colOff>
      <xdr:row>127</xdr:row>
      <xdr:rowOff>76200</xdr:rowOff>
    </xdr:to>
    <xdr:sp>
      <xdr:nvSpPr>
        <xdr:cNvPr id="282" name="Line 676"/>
        <xdr:cNvSpPr>
          <a:spLocks/>
        </xdr:cNvSpPr>
      </xdr:nvSpPr>
      <xdr:spPr>
        <a:xfrm flipH="1">
          <a:off x="7058025" y="20812125"/>
          <a:ext cx="5715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145</xdr:row>
      <xdr:rowOff>133350</xdr:rowOff>
    </xdr:from>
    <xdr:to>
      <xdr:col>8</xdr:col>
      <xdr:colOff>400050</xdr:colOff>
      <xdr:row>146</xdr:row>
      <xdr:rowOff>57150</xdr:rowOff>
    </xdr:to>
    <xdr:sp>
      <xdr:nvSpPr>
        <xdr:cNvPr id="283" name="Line 677"/>
        <xdr:cNvSpPr>
          <a:spLocks/>
        </xdr:cNvSpPr>
      </xdr:nvSpPr>
      <xdr:spPr>
        <a:xfrm flipV="1">
          <a:off x="4676775" y="23831550"/>
          <a:ext cx="85725" cy="857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145</xdr:row>
      <xdr:rowOff>95250</xdr:rowOff>
    </xdr:from>
    <xdr:to>
      <xdr:col>8</xdr:col>
      <xdr:colOff>390525</xdr:colOff>
      <xdr:row>145</xdr:row>
      <xdr:rowOff>142875</xdr:rowOff>
    </xdr:to>
    <xdr:sp>
      <xdr:nvSpPr>
        <xdr:cNvPr id="284" name="Line 678"/>
        <xdr:cNvSpPr>
          <a:spLocks/>
        </xdr:cNvSpPr>
      </xdr:nvSpPr>
      <xdr:spPr>
        <a:xfrm>
          <a:off x="4705350" y="23793450"/>
          <a:ext cx="3810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149</xdr:row>
      <xdr:rowOff>114300</xdr:rowOff>
    </xdr:from>
    <xdr:to>
      <xdr:col>9</xdr:col>
      <xdr:colOff>76200</xdr:colOff>
      <xdr:row>149</xdr:row>
      <xdr:rowOff>114300</xdr:rowOff>
    </xdr:to>
    <xdr:sp>
      <xdr:nvSpPr>
        <xdr:cNvPr id="285" name="Line 679"/>
        <xdr:cNvSpPr>
          <a:spLocks/>
        </xdr:cNvSpPr>
      </xdr:nvSpPr>
      <xdr:spPr>
        <a:xfrm>
          <a:off x="4933950" y="24460200"/>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149</xdr:row>
      <xdr:rowOff>114300</xdr:rowOff>
    </xdr:from>
    <xdr:to>
      <xdr:col>9</xdr:col>
      <xdr:colOff>66675</xdr:colOff>
      <xdr:row>150</xdr:row>
      <xdr:rowOff>9525</xdr:rowOff>
    </xdr:to>
    <xdr:sp>
      <xdr:nvSpPr>
        <xdr:cNvPr id="286" name="Line 680"/>
        <xdr:cNvSpPr>
          <a:spLocks/>
        </xdr:cNvSpPr>
      </xdr:nvSpPr>
      <xdr:spPr>
        <a:xfrm>
          <a:off x="5000625" y="244602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149</xdr:row>
      <xdr:rowOff>104775</xdr:rowOff>
    </xdr:from>
    <xdr:to>
      <xdr:col>15</xdr:col>
      <xdr:colOff>28575</xdr:colOff>
      <xdr:row>150</xdr:row>
      <xdr:rowOff>9525</xdr:rowOff>
    </xdr:to>
    <xdr:sp>
      <xdr:nvSpPr>
        <xdr:cNvPr id="287" name="Line 681"/>
        <xdr:cNvSpPr>
          <a:spLocks/>
        </xdr:cNvSpPr>
      </xdr:nvSpPr>
      <xdr:spPr>
        <a:xfrm>
          <a:off x="8334375" y="244506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149</xdr:row>
      <xdr:rowOff>114300</xdr:rowOff>
    </xdr:from>
    <xdr:to>
      <xdr:col>15</xdr:col>
      <xdr:colOff>85725</xdr:colOff>
      <xdr:row>149</xdr:row>
      <xdr:rowOff>114300</xdr:rowOff>
    </xdr:to>
    <xdr:sp>
      <xdr:nvSpPr>
        <xdr:cNvPr id="288" name="Line 682"/>
        <xdr:cNvSpPr>
          <a:spLocks/>
        </xdr:cNvSpPr>
      </xdr:nvSpPr>
      <xdr:spPr>
        <a:xfrm flipH="1" flipV="1">
          <a:off x="8324850" y="24460200"/>
          <a:ext cx="666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141</xdr:row>
      <xdr:rowOff>28575</xdr:rowOff>
    </xdr:from>
    <xdr:to>
      <xdr:col>7</xdr:col>
      <xdr:colOff>200025</xdr:colOff>
      <xdr:row>143</xdr:row>
      <xdr:rowOff>95250</xdr:rowOff>
    </xdr:to>
    <xdr:sp>
      <xdr:nvSpPr>
        <xdr:cNvPr id="289" name="Line 684"/>
        <xdr:cNvSpPr>
          <a:spLocks/>
        </xdr:cNvSpPr>
      </xdr:nvSpPr>
      <xdr:spPr>
        <a:xfrm>
          <a:off x="3971925" y="23079075"/>
          <a:ext cx="0" cy="390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117</xdr:row>
      <xdr:rowOff>9525</xdr:rowOff>
    </xdr:from>
    <xdr:to>
      <xdr:col>11</xdr:col>
      <xdr:colOff>533400</xdr:colOff>
      <xdr:row>117</xdr:row>
      <xdr:rowOff>57150</xdr:rowOff>
    </xdr:to>
    <xdr:sp>
      <xdr:nvSpPr>
        <xdr:cNvPr id="290" name="Line 685"/>
        <xdr:cNvSpPr>
          <a:spLocks/>
        </xdr:cNvSpPr>
      </xdr:nvSpPr>
      <xdr:spPr>
        <a:xfrm flipH="1">
          <a:off x="6648450" y="19173825"/>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125</xdr:row>
      <xdr:rowOff>152400</xdr:rowOff>
    </xdr:from>
    <xdr:to>
      <xdr:col>7</xdr:col>
      <xdr:colOff>47625</xdr:colOff>
      <xdr:row>126</xdr:row>
      <xdr:rowOff>28575</xdr:rowOff>
    </xdr:to>
    <xdr:sp>
      <xdr:nvSpPr>
        <xdr:cNvPr id="291" name="Line 686"/>
        <xdr:cNvSpPr>
          <a:spLocks/>
        </xdr:cNvSpPr>
      </xdr:nvSpPr>
      <xdr:spPr>
        <a:xfrm>
          <a:off x="3819525" y="206121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117</xdr:row>
      <xdr:rowOff>19050</xdr:rowOff>
    </xdr:from>
    <xdr:to>
      <xdr:col>7</xdr:col>
      <xdr:colOff>47625</xdr:colOff>
      <xdr:row>117</xdr:row>
      <xdr:rowOff>57150</xdr:rowOff>
    </xdr:to>
    <xdr:sp>
      <xdr:nvSpPr>
        <xdr:cNvPr id="292" name="Line 687"/>
        <xdr:cNvSpPr>
          <a:spLocks/>
        </xdr:cNvSpPr>
      </xdr:nvSpPr>
      <xdr:spPr>
        <a:xfrm>
          <a:off x="3819525" y="191833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125</xdr:row>
      <xdr:rowOff>152400</xdr:rowOff>
    </xdr:from>
    <xdr:to>
      <xdr:col>11</xdr:col>
      <xdr:colOff>533400</xdr:colOff>
      <xdr:row>126</xdr:row>
      <xdr:rowOff>28575</xdr:rowOff>
    </xdr:to>
    <xdr:sp>
      <xdr:nvSpPr>
        <xdr:cNvPr id="293" name="Line 688"/>
        <xdr:cNvSpPr>
          <a:spLocks/>
        </xdr:cNvSpPr>
      </xdr:nvSpPr>
      <xdr:spPr>
        <a:xfrm>
          <a:off x="6648450" y="206121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98</xdr:row>
      <xdr:rowOff>0</xdr:rowOff>
    </xdr:from>
    <xdr:to>
      <xdr:col>5</xdr:col>
      <xdr:colOff>142875</xdr:colOff>
      <xdr:row>108</xdr:row>
      <xdr:rowOff>9525</xdr:rowOff>
    </xdr:to>
    <xdr:sp>
      <xdr:nvSpPr>
        <xdr:cNvPr id="294" name="Line 689"/>
        <xdr:cNvSpPr>
          <a:spLocks/>
        </xdr:cNvSpPr>
      </xdr:nvSpPr>
      <xdr:spPr>
        <a:xfrm flipH="1" flipV="1">
          <a:off x="2733675" y="16087725"/>
          <a:ext cx="19050" cy="16287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98</xdr:row>
      <xdr:rowOff>9525</xdr:rowOff>
    </xdr:from>
    <xdr:to>
      <xdr:col>3</xdr:col>
      <xdr:colOff>504825</xdr:colOff>
      <xdr:row>107</xdr:row>
      <xdr:rowOff>152400</xdr:rowOff>
    </xdr:to>
    <xdr:sp>
      <xdr:nvSpPr>
        <xdr:cNvPr id="295" name="Line 690"/>
        <xdr:cNvSpPr>
          <a:spLocks/>
        </xdr:cNvSpPr>
      </xdr:nvSpPr>
      <xdr:spPr>
        <a:xfrm flipH="1" flipV="1">
          <a:off x="1943100" y="16097250"/>
          <a:ext cx="19050" cy="16002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144</xdr:row>
      <xdr:rowOff>57150</xdr:rowOff>
    </xdr:from>
    <xdr:to>
      <xdr:col>1</xdr:col>
      <xdr:colOff>561975</xdr:colOff>
      <xdr:row>145</xdr:row>
      <xdr:rowOff>38100</xdr:rowOff>
    </xdr:to>
    <xdr:sp>
      <xdr:nvSpPr>
        <xdr:cNvPr id="296" name="Line 691"/>
        <xdr:cNvSpPr>
          <a:spLocks/>
        </xdr:cNvSpPr>
      </xdr:nvSpPr>
      <xdr:spPr>
        <a:xfrm>
          <a:off x="809625" y="235934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116</xdr:row>
      <xdr:rowOff>19050</xdr:rowOff>
    </xdr:from>
    <xdr:to>
      <xdr:col>6</xdr:col>
      <xdr:colOff>561975</xdr:colOff>
      <xdr:row>116</xdr:row>
      <xdr:rowOff>19050</xdr:rowOff>
    </xdr:to>
    <xdr:sp>
      <xdr:nvSpPr>
        <xdr:cNvPr id="297" name="Line 693"/>
        <xdr:cNvSpPr>
          <a:spLocks/>
        </xdr:cNvSpPr>
      </xdr:nvSpPr>
      <xdr:spPr>
        <a:xfrm>
          <a:off x="3609975" y="190214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57150</xdr:rowOff>
    </xdr:from>
    <xdr:to>
      <xdr:col>4</xdr:col>
      <xdr:colOff>400050</xdr:colOff>
      <xdr:row>90</xdr:row>
      <xdr:rowOff>133350</xdr:rowOff>
    </xdr:to>
    <xdr:sp>
      <xdr:nvSpPr>
        <xdr:cNvPr id="298" name="Line 695"/>
        <xdr:cNvSpPr>
          <a:spLocks/>
        </xdr:cNvSpPr>
      </xdr:nvSpPr>
      <xdr:spPr>
        <a:xfrm flipV="1">
          <a:off x="2324100" y="14849475"/>
          <a:ext cx="1047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93</xdr:row>
      <xdr:rowOff>28575</xdr:rowOff>
    </xdr:from>
    <xdr:to>
      <xdr:col>14</xdr:col>
      <xdr:colOff>171450</xdr:colOff>
      <xdr:row>93</xdr:row>
      <xdr:rowOff>133350</xdr:rowOff>
    </xdr:to>
    <xdr:sp>
      <xdr:nvSpPr>
        <xdr:cNvPr id="299" name="Line 696"/>
        <xdr:cNvSpPr>
          <a:spLocks/>
        </xdr:cNvSpPr>
      </xdr:nvSpPr>
      <xdr:spPr>
        <a:xfrm flipV="1">
          <a:off x="7867650" y="15306675"/>
          <a:ext cx="952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92</xdr:row>
      <xdr:rowOff>9525</xdr:rowOff>
    </xdr:from>
    <xdr:to>
      <xdr:col>14</xdr:col>
      <xdr:colOff>161925</xdr:colOff>
      <xdr:row>93</xdr:row>
      <xdr:rowOff>28575</xdr:rowOff>
    </xdr:to>
    <xdr:sp>
      <xdr:nvSpPr>
        <xdr:cNvPr id="300" name="Line 697"/>
        <xdr:cNvSpPr>
          <a:spLocks/>
        </xdr:cNvSpPr>
      </xdr:nvSpPr>
      <xdr:spPr>
        <a:xfrm flipV="1">
          <a:off x="7762875" y="15125700"/>
          <a:ext cx="190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108</xdr:row>
      <xdr:rowOff>95250</xdr:rowOff>
    </xdr:from>
    <xdr:to>
      <xdr:col>5</xdr:col>
      <xdr:colOff>533400</xdr:colOff>
      <xdr:row>108</xdr:row>
      <xdr:rowOff>95250</xdr:rowOff>
    </xdr:to>
    <xdr:sp>
      <xdr:nvSpPr>
        <xdr:cNvPr id="301" name="Line 698"/>
        <xdr:cNvSpPr>
          <a:spLocks/>
        </xdr:cNvSpPr>
      </xdr:nvSpPr>
      <xdr:spPr>
        <a:xfrm>
          <a:off x="3038475" y="17802225"/>
          <a:ext cx="104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107</xdr:row>
      <xdr:rowOff>47625</xdr:rowOff>
    </xdr:from>
    <xdr:to>
      <xdr:col>5</xdr:col>
      <xdr:colOff>142875</xdr:colOff>
      <xdr:row>108</xdr:row>
      <xdr:rowOff>142875</xdr:rowOff>
    </xdr:to>
    <xdr:sp>
      <xdr:nvSpPr>
        <xdr:cNvPr id="302" name="Line 709"/>
        <xdr:cNvSpPr>
          <a:spLocks/>
        </xdr:cNvSpPr>
      </xdr:nvSpPr>
      <xdr:spPr>
        <a:xfrm>
          <a:off x="2752725" y="17592675"/>
          <a:ext cx="0" cy="257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91</xdr:row>
      <xdr:rowOff>76200</xdr:rowOff>
    </xdr:from>
    <xdr:to>
      <xdr:col>5</xdr:col>
      <xdr:colOff>552450</xdr:colOff>
      <xdr:row>97</xdr:row>
      <xdr:rowOff>104775</xdr:rowOff>
    </xdr:to>
    <xdr:sp>
      <xdr:nvSpPr>
        <xdr:cNvPr id="303" name="Line 711"/>
        <xdr:cNvSpPr>
          <a:spLocks/>
        </xdr:cNvSpPr>
      </xdr:nvSpPr>
      <xdr:spPr>
        <a:xfrm flipV="1">
          <a:off x="3162300" y="15030450"/>
          <a:ext cx="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133350</xdr:rowOff>
    </xdr:from>
    <xdr:to>
      <xdr:col>4</xdr:col>
      <xdr:colOff>419100</xdr:colOff>
      <xdr:row>92</xdr:row>
      <xdr:rowOff>9525</xdr:rowOff>
    </xdr:to>
    <xdr:sp>
      <xdr:nvSpPr>
        <xdr:cNvPr id="304" name="Line 715"/>
        <xdr:cNvSpPr>
          <a:spLocks/>
        </xdr:cNvSpPr>
      </xdr:nvSpPr>
      <xdr:spPr>
        <a:xfrm>
          <a:off x="2324100" y="14925675"/>
          <a:ext cx="1238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88</xdr:row>
      <xdr:rowOff>47625</xdr:rowOff>
    </xdr:from>
    <xdr:to>
      <xdr:col>3</xdr:col>
      <xdr:colOff>381000</xdr:colOff>
      <xdr:row>89</xdr:row>
      <xdr:rowOff>47625</xdr:rowOff>
    </xdr:to>
    <xdr:sp>
      <xdr:nvSpPr>
        <xdr:cNvPr id="305" name="Line 716"/>
        <xdr:cNvSpPr>
          <a:spLocks/>
        </xdr:cNvSpPr>
      </xdr:nvSpPr>
      <xdr:spPr>
        <a:xfrm flipV="1">
          <a:off x="1714500" y="14516100"/>
          <a:ext cx="1143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84</xdr:row>
      <xdr:rowOff>28575</xdr:rowOff>
    </xdr:from>
    <xdr:to>
      <xdr:col>3</xdr:col>
      <xdr:colOff>200025</xdr:colOff>
      <xdr:row>87</xdr:row>
      <xdr:rowOff>152400</xdr:rowOff>
    </xdr:to>
    <xdr:sp>
      <xdr:nvSpPr>
        <xdr:cNvPr id="306" name="Line 717"/>
        <xdr:cNvSpPr>
          <a:spLocks/>
        </xdr:cNvSpPr>
      </xdr:nvSpPr>
      <xdr:spPr>
        <a:xfrm>
          <a:off x="1647825" y="13849350"/>
          <a:ext cx="0" cy="6096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112</xdr:row>
      <xdr:rowOff>0</xdr:rowOff>
    </xdr:from>
    <xdr:to>
      <xdr:col>6</xdr:col>
      <xdr:colOff>561975</xdr:colOff>
      <xdr:row>112</xdr:row>
      <xdr:rowOff>0</xdr:rowOff>
    </xdr:to>
    <xdr:sp>
      <xdr:nvSpPr>
        <xdr:cNvPr id="307" name="Line 719"/>
        <xdr:cNvSpPr>
          <a:spLocks/>
        </xdr:cNvSpPr>
      </xdr:nvSpPr>
      <xdr:spPr>
        <a:xfrm flipV="1">
          <a:off x="3600450" y="183546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147</xdr:row>
      <xdr:rowOff>0</xdr:rowOff>
    </xdr:from>
    <xdr:to>
      <xdr:col>12</xdr:col>
      <xdr:colOff>161925</xdr:colOff>
      <xdr:row>147</xdr:row>
      <xdr:rowOff>57150</xdr:rowOff>
    </xdr:to>
    <xdr:sp>
      <xdr:nvSpPr>
        <xdr:cNvPr id="308" name="Line 720"/>
        <xdr:cNvSpPr>
          <a:spLocks/>
        </xdr:cNvSpPr>
      </xdr:nvSpPr>
      <xdr:spPr>
        <a:xfrm flipH="1">
          <a:off x="6400800" y="24022050"/>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86</xdr:row>
      <xdr:rowOff>19050</xdr:rowOff>
    </xdr:from>
    <xdr:to>
      <xdr:col>1</xdr:col>
      <xdr:colOff>295275</xdr:colOff>
      <xdr:row>86</xdr:row>
      <xdr:rowOff>95250</xdr:rowOff>
    </xdr:to>
    <xdr:sp>
      <xdr:nvSpPr>
        <xdr:cNvPr id="309" name="Line 721"/>
        <xdr:cNvSpPr>
          <a:spLocks/>
        </xdr:cNvSpPr>
      </xdr:nvSpPr>
      <xdr:spPr>
        <a:xfrm>
          <a:off x="542925" y="141636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125</xdr:row>
      <xdr:rowOff>152400</xdr:rowOff>
    </xdr:from>
    <xdr:to>
      <xdr:col>12</xdr:col>
      <xdr:colOff>381000</xdr:colOff>
      <xdr:row>126</xdr:row>
      <xdr:rowOff>114300</xdr:rowOff>
    </xdr:to>
    <xdr:sp>
      <xdr:nvSpPr>
        <xdr:cNvPr id="310" name="Line 722"/>
        <xdr:cNvSpPr>
          <a:spLocks/>
        </xdr:cNvSpPr>
      </xdr:nvSpPr>
      <xdr:spPr>
        <a:xfrm>
          <a:off x="6962775" y="20612100"/>
          <a:ext cx="1143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381000</xdr:colOff>
      <xdr:row>126</xdr:row>
      <xdr:rowOff>0</xdr:rowOff>
    </xdr:from>
    <xdr:to>
      <xdr:col>12</xdr:col>
      <xdr:colOff>485775</xdr:colOff>
      <xdr:row>126</xdr:row>
      <xdr:rowOff>114300</xdr:rowOff>
    </xdr:to>
    <xdr:sp>
      <xdr:nvSpPr>
        <xdr:cNvPr id="311" name="Line 723"/>
        <xdr:cNvSpPr>
          <a:spLocks/>
        </xdr:cNvSpPr>
      </xdr:nvSpPr>
      <xdr:spPr>
        <a:xfrm flipV="1">
          <a:off x="7077075" y="20621625"/>
          <a:ext cx="1047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142</xdr:row>
      <xdr:rowOff>123825</xdr:rowOff>
    </xdr:from>
    <xdr:to>
      <xdr:col>1</xdr:col>
      <xdr:colOff>571500</xdr:colOff>
      <xdr:row>143</xdr:row>
      <xdr:rowOff>0</xdr:rowOff>
    </xdr:to>
    <xdr:sp>
      <xdr:nvSpPr>
        <xdr:cNvPr id="312" name="Line 724"/>
        <xdr:cNvSpPr>
          <a:spLocks/>
        </xdr:cNvSpPr>
      </xdr:nvSpPr>
      <xdr:spPr>
        <a:xfrm>
          <a:off x="819150" y="233362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143</xdr:row>
      <xdr:rowOff>133350</xdr:rowOff>
    </xdr:from>
    <xdr:to>
      <xdr:col>1</xdr:col>
      <xdr:colOff>571500</xdr:colOff>
      <xdr:row>144</xdr:row>
      <xdr:rowOff>9525</xdr:rowOff>
    </xdr:to>
    <xdr:sp>
      <xdr:nvSpPr>
        <xdr:cNvPr id="313" name="Line 725"/>
        <xdr:cNvSpPr>
          <a:spLocks/>
        </xdr:cNvSpPr>
      </xdr:nvSpPr>
      <xdr:spPr>
        <a:xfrm flipV="1">
          <a:off x="819150" y="235077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142</xdr:row>
      <xdr:rowOff>123825</xdr:rowOff>
    </xdr:from>
    <xdr:to>
      <xdr:col>4</xdr:col>
      <xdr:colOff>400050</xdr:colOff>
      <xdr:row>143</xdr:row>
      <xdr:rowOff>0</xdr:rowOff>
    </xdr:to>
    <xdr:sp>
      <xdr:nvSpPr>
        <xdr:cNvPr id="314" name="Line 726"/>
        <xdr:cNvSpPr>
          <a:spLocks/>
        </xdr:cNvSpPr>
      </xdr:nvSpPr>
      <xdr:spPr>
        <a:xfrm>
          <a:off x="2428875" y="233362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143</xdr:row>
      <xdr:rowOff>133350</xdr:rowOff>
    </xdr:from>
    <xdr:to>
      <xdr:col>4</xdr:col>
      <xdr:colOff>400050</xdr:colOff>
      <xdr:row>144</xdr:row>
      <xdr:rowOff>9525</xdr:rowOff>
    </xdr:to>
    <xdr:sp>
      <xdr:nvSpPr>
        <xdr:cNvPr id="315" name="Line 727"/>
        <xdr:cNvSpPr>
          <a:spLocks/>
        </xdr:cNvSpPr>
      </xdr:nvSpPr>
      <xdr:spPr>
        <a:xfrm flipV="1">
          <a:off x="2428875" y="235077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104</xdr:row>
      <xdr:rowOff>123825</xdr:rowOff>
    </xdr:from>
    <xdr:to>
      <xdr:col>4</xdr:col>
      <xdr:colOff>247650</xdr:colOff>
      <xdr:row>106</xdr:row>
      <xdr:rowOff>152400</xdr:rowOff>
    </xdr:to>
    <xdr:sp>
      <xdr:nvSpPr>
        <xdr:cNvPr id="316" name="Line 728"/>
        <xdr:cNvSpPr>
          <a:spLocks/>
        </xdr:cNvSpPr>
      </xdr:nvSpPr>
      <xdr:spPr>
        <a:xfrm flipH="1" flipV="1">
          <a:off x="876300" y="17183100"/>
          <a:ext cx="1400175" cy="3524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111</xdr:row>
      <xdr:rowOff>76200</xdr:rowOff>
    </xdr:from>
    <xdr:to>
      <xdr:col>3</xdr:col>
      <xdr:colOff>152400</xdr:colOff>
      <xdr:row>128</xdr:row>
      <xdr:rowOff>152400</xdr:rowOff>
    </xdr:to>
    <xdr:sp>
      <xdr:nvSpPr>
        <xdr:cNvPr id="317" name="Line 729"/>
        <xdr:cNvSpPr>
          <a:spLocks/>
        </xdr:cNvSpPr>
      </xdr:nvSpPr>
      <xdr:spPr>
        <a:xfrm>
          <a:off x="1104900" y="18268950"/>
          <a:ext cx="495300" cy="2828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99</xdr:row>
      <xdr:rowOff>104775</xdr:rowOff>
    </xdr:from>
    <xdr:to>
      <xdr:col>9</xdr:col>
      <xdr:colOff>209550</xdr:colOff>
      <xdr:row>100</xdr:row>
      <xdr:rowOff>0</xdr:rowOff>
    </xdr:to>
    <xdr:sp>
      <xdr:nvSpPr>
        <xdr:cNvPr id="318" name="Line 730"/>
        <xdr:cNvSpPr>
          <a:spLocks/>
        </xdr:cNvSpPr>
      </xdr:nvSpPr>
      <xdr:spPr>
        <a:xfrm flipH="1">
          <a:off x="4810125" y="16354425"/>
          <a:ext cx="33337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131</xdr:row>
      <xdr:rowOff>152400</xdr:rowOff>
    </xdr:from>
    <xdr:to>
      <xdr:col>5</xdr:col>
      <xdr:colOff>0</xdr:colOff>
      <xdr:row>132</xdr:row>
      <xdr:rowOff>47625</xdr:rowOff>
    </xdr:to>
    <xdr:sp>
      <xdr:nvSpPr>
        <xdr:cNvPr id="319" name="Line 731"/>
        <xdr:cNvSpPr>
          <a:spLocks/>
        </xdr:cNvSpPr>
      </xdr:nvSpPr>
      <xdr:spPr>
        <a:xfrm>
          <a:off x="2609850" y="215836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132</xdr:row>
      <xdr:rowOff>9525</xdr:rowOff>
    </xdr:from>
    <xdr:to>
      <xdr:col>5</xdr:col>
      <xdr:colOff>304800</xdr:colOff>
      <xdr:row>134</xdr:row>
      <xdr:rowOff>28575</xdr:rowOff>
    </xdr:to>
    <xdr:sp>
      <xdr:nvSpPr>
        <xdr:cNvPr id="320" name="Line 733"/>
        <xdr:cNvSpPr>
          <a:spLocks/>
        </xdr:cNvSpPr>
      </xdr:nvSpPr>
      <xdr:spPr>
        <a:xfrm flipV="1">
          <a:off x="2914650" y="21602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134</xdr:row>
      <xdr:rowOff>152400</xdr:rowOff>
    </xdr:from>
    <xdr:to>
      <xdr:col>5</xdr:col>
      <xdr:colOff>304800</xdr:colOff>
      <xdr:row>139</xdr:row>
      <xdr:rowOff>66675</xdr:rowOff>
    </xdr:to>
    <xdr:sp>
      <xdr:nvSpPr>
        <xdr:cNvPr id="321" name="Line 734"/>
        <xdr:cNvSpPr>
          <a:spLocks/>
        </xdr:cNvSpPr>
      </xdr:nvSpPr>
      <xdr:spPr>
        <a:xfrm flipV="1">
          <a:off x="2914650" y="220694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142</xdr:row>
      <xdr:rowOff>104775</xdr:rowOff>
    </xdr:from>
    <xdr:to>
      <xdr:col>4</xdr:col>
      <xdr:colOff>561975</xdr:colOff>
      <xdr:row>142</xdr:row>
      <xdr:rowOff>104775</xdr:rowOff>
    </xdr:to>
    <xdr:sp>
      <xdr:nvSpPr>
        <xdr:cNvPr id="322" name="Line 735"/>
        <xdr:cNvSpPr>
          <a:spLocks/>
        </xdr:cNvSpPr>
      </xdr:nvSpPr>
      <xdr:spPr>
        <a:xfrm>
          <a:off x="2533650" y="23317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143</xdr:row>
      <xdr:rowOff>19050</xdr:rowOff>
    </xdr:from>
    <xdr:to>
      <xdr:col>4</xdr:col>
      <xdr:colOff>571500</xdr:colOff>
      <xdr:row>143</xdr:row>
      <xdr:rowOff>19050</xdr:rowOff>
    </xdr:to>
    <xdr:sp>
      <xdr:nvSpPr>
        <xdr:cNvPr id="323" name="Line 736"/>
        <xdr:cNvSpPr>
          <a:spLocks/>
        </xdr:cNvSpPr>
      </xdr:nvSpPr>
      <xdr:spPr>
        <a:xfrm>
          <a:off x="2533650" y="23393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146</xdr:row>
      <xdr:rowOff>19050</xdr:rowOff>
    </xdr:from>
    <xdr:to>
      <xdr:col>8</xdr:col>
      <xdr:colOff>323850</xdr:colOff>
      <xdr:row>146</xdr:row>
      <xdr:rowOff>28575</xdr:rowOff>
    </xdr:to>
    <xdr:sp>
      <xdr:nvSpPr>
        <xdr:cNvPr id="324" name="Line 737"/>
        <xdr:cNvSpPr>
          <a:spLocks/>
        </xdr:cNvSpPr>
      </xdr:nvSpPr>
      <xdr:spPr>
        <a:xfrm flipH="1" flipV="1">
          <a:off x="4648200" y="238791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97</xdr:row>
      <xdr:rowOff>28575</xdr:rowOff>
    </xdr:from>
    <xdr:to>
      <xdr:col>13</xdr:col>
      <xdr:colOff>371475</xdr:colOff>
      <xdr:row>97</xdr:row>
      <xdr:rowOff>133350</xdr:rowOff>
    </xdr:to>
    <xdr:sp>
      <xdr:nvSpPr>
        <xdr:cNvPr id="325" name="Line 738"/>
        <xdr:cNvSpPr>
          <a:spLocks/>
        </xdr:cNvSpPr>
      </xdr:nvSpPr>
      <xdr:spPr>
        <a:xfrm flipV="1">
          <a:off x="7648575" y="159543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85</xdr:row>
      <xdr:rowOff>9525</xdr:rowOff>
    </xdr:from>
    <xdr:to>
      <xdr:col>12</xdr:col>
      <xdr:colOff>276225</xdr:colOff>
      <xdr:row>89</xdr:row>
      <xdr:rowOff>9525</xdr:rowOff>
    </xdr:to>
    <xdr:sp>
      <xdr:nvSpPr>
        <xdr:cNvPr id="326" name="Line 739"/>
        <xdr:cNvSpPr>
          <a:spLocks/>
        </xdr:cNvSpPr>
      </xdr:nvSpPr>
      <xdr:spPr>
        <a:xfrm flipV="1">
          <a:off x="6972300" y="139922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90</xdr:row>
      <xdr:rowOff>0</xdr:rowOff>
    </xdr:from>
    <xdr:to>
      <xdr:col>12</xdr:col>
      <xdr:colOff>276225</xdr:colOff>
      <xdr:row>95</xdr:row>
      <xdr:rowOff>76200</xdr:rowOff>
    </xdr:to>
    <xdr:sp>
      <xdr:nvSpPr>
        <xdr:cNvPr id="327" name="Line 740"/>
        <xdr:cNvSpPr>
          <a:spLocks/>
        </xdr:cNvSpPr>
      </xdr:nvSpPr>
      <xdr:spPr>
        <a:xfrm>
          <a:off x="6972300" y="14792325"/>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81</xdr:row>
      <xdr:rowOff>85725</xdr:rowOff>
    </xdr:from>
    <xdr:to>
      <xdr:col>14</xdr:col>
      <xdr:colOff>0</xdr:colOff>
      <xdr:row>81</xdr:row>
      <xdr:rowOff>85725</xdr:rowOff>
    </xdr:to>
    <xdr:sp>
      <xdr:nvSpPr>
        <xdr:cNvPr id="328" name="Line 741"/>
        <xdr:cNvSpPr>
          <a:spLocks/>
        </xdr:cNvSpPr>
      </xdr:nvSpPr>
      <xdr:spPr>
        <a:xfrm>
          <a:off x="7324725" y="13420725"/>
          <a:ext cx="4667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83</xdr:row>
      <xdr:rowOff>85725</xdr:rowOff>
    </xdr:from>
    <xdr:to>
      <xdr:col>13</xdr:col>
      <xdr:colOff>495300</xdr:colOff>
      <xdr:row>83</xdr:row>
      <xdr:rowOff>85725</xdr:rowOff>
    </xdr:to>
    <xdr:sp>
      <xdr:nvSpPr>
        <xdr:cNvPr id="329" name="Line 742"/>
        <xdr:cNvSpPr>
          <a:spLocks/>
        </xdr:cNvSpPr>
      </xdr:nvSpPr>
      <xdr:spPr>
        <a:xfrm>
          <a:off x="7324725" y="13744575"/>
          <a:ext cx="4572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146</xdr:row>
      <xdr:rowOff>19050</xdr:rowOff>
    </xdr:from>
    <xdr:to>
      <xdr:col>8</xdr:col>
      <xdr:colOff>295275</xdr:colOff>
      <xdr:row>146</xdr:row>
      <xdr:rowOff>95250</xdr:rowOff>
    </xdr:to>
    <xdr:sp>
      <xdr:nvSpPr>
        <xdr:cNvPr id="330" name="Line 743"/>
        <xdr:cNvSpPr>
          <a:spLocks/>
        </xdr:cNvSpPr>
      </xdr:nvSpPr>
      <xdr:spPr>
        <a:xfrm flipH="1">
          <a:off x="4581525" y="23879175"/>
          <a:ext cx="666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111</xdr:row>
      <xdr:rowOff>9525</xdr:rowOff>
    </xdr:from>
    <xdr:to>
      <xdr:col>6</xdr:col>
      <xdr:colOff>533400</xdr:colOff>
      <xdr:row>111</xdr:row>
      <xdr:rowOff>9525</xdr:rowOff>
    </xdr:to>
    <xdr:sp>
      <xdr:nvSpPr>
        <xdr:cNvPr id="331" name="Line 744"/>
        <xdr:cNvSpPr>
          <a:spLocks/>
        </xdr:cNvSpPr>
      </xdr:nvSpPr>
      <xdr:spPr>
        <a:xfrm>
          <a:off x="3000375" y="18202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105</xdr:row>
      <xdr:rowOff>0</xdr:rowOff>
    </xdr:from>
    <xdr:to>
      <xdr:col>6</xdr:col>
      <xdr:colOff>85725</xdr:colOff>
      <xdr:row>105</xdr:row>
      <xdr:rowOff>47625</xdr:rowOff>
    </xdr:to>
    <xdr:sp>
      <xdr:nvSpPr>
        <xdr:cNvPr id="332" name="Line 745"/>
        <xdr:cNvSpPr>
          <a:spLocks/>
        </xdr:cNvSpPr>
      </xdr:nvSpPr>
      <xdr:spPr>
        <a:xfrm>
          <a:off x="3276600" y="172212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90</xdr:row>
      <xdr:rowOff>9525</xdr:rowOff>
    </xdr:from>
    <xdr:to>
      <xdr:col>6</xdr:col>
      <xdr:colOff>285750</xdr:colOff>
      <xdr:row>95</xdr:row>
      <xdr:rowOff>76200</xdr:rowOff>
    </xdr:to>
    <xdr:sp>
      <xdr:nvSpPr>
        <xdr:cNvPr id="333" name="Line 746"/>
        <xdr:cNvSpPr>
          <a:spLocks/>
        </xdr:cNvSpPr>
      </xdr:nvSpPr>
      <xdr:spPr>
        <a:xfrm>
          <a:off x="3476625" y="14801850"/>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86</xdr:row>
      <xdr:rowOff>0</xdr:rowOff>
    </xdr:from>
    <xdr:to>
      <xdr:col>6</xdr:col>
      <xdr:colOff>285750</xdr:colOff>
      <xdr:row>89</xdr:row>
      <xdr:rowOff>28575</xdr:rowOff>
    </xdr:to>
    <xdr:sp>
      <xdr:nvSpPr>
        <xdr:cNvPr id="334" name="Line 747"/>
        <xdr:cNvSpPr>
          <a:spLocks/>
        </xdr:cNvSpPr>
      </xdr:nvSpPr>
      <xdr:spPr>
        <a:xfrm flipV="1">
          <a:off x="3476625" y="1414462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95</xdr:row>
      <xdr:rowOff>85725</xdr:rowOff>
    </xdr:from>
    <xdr:to>
      <xdr:col>6</xdr:col>
      <xdr:colOff>523875</xdr:colOff>
      <xdr:row>95</xdr:row>
      <xdr:rowOff>85725</xdr:rowOff>
    </xdr:to>
    <xdr:sp>
      <xdr:nvSpPr>
        <xdr:cNvPr id="335" name="Line 748"/>
        <xdr:cNvSpPr>
          <a:spLocks/>
        </xdr:cNvSpPr>
      </xdr:nvSpPr>
      <xdr:spPr>
        <a:xfrm flipV="1">
          <a:off x="2486025" y="1568767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82</xdr:row>
      <xdr:rowOff>95250</xdr:rowOff>
    </xdr:from>
    <xdr:to>
      <xdr:col>13</xdr:col>
      <xdr:colOff>495300</xdr:colOff>
      <xdr:row>82</xdr:row>
      <xdr:rowOff>95250</xdr:rowOff>
    </xdr:to>
    <xdr:sp>
      <xdr:nvSpPr>
        <xdr:cNvPr id="336" name="Line 749"/>
        <xdr:cNvSpPr>
          <a:spLocks/>
        </xdr:cNvSpPr>
      </xdr:nvSpPr>
      <xdr:spPr>
        <a:xfrm>
          <a:off x="7324725" y="13592175"/>
          <a:ext cx="457200" cy="0"/>
        </a:xfrm>
        <a:prstGeom prst="line">
          <a:avLst/>
        </a:prstGeom>
        <a:noFill/>
        <a:ln w="12700" cmpd="sng">
          <a:solidFill>
            <a:srgbClr val="3366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84</xdr:row>
      <xdr:rowOff>57150</xdr:rowOff>
    </xdr:from>
    <xdr:to>
      <xdr:col>13</xdr:col>
      <xdr:colOff>504825</xdr:colOff>
      <xdr:row>84</xdr:row>
      <xdr:rowOff>57150</xdr:rowOff>
    </xdr:to>
    <xdr:sp>
      <xdr:nvSpPr>
        <xdr:cNvPr id="337" name="Line 750"/>
        <xdr:cNvSpPr>
          <a:spLocks/>
        </xdr:cNvSpPr>
      </xdr:nvSpPr>
      <xdr:spPr>
        <a:xfrm flipV="1">
          <a:off x="7315200" y="13877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84</xdr:row>
      <xdr:rowOff>104775</xdr:rowOff>
    </xdr:from>
    <xdr:to>
      <xdr:col>14</xdr:col>
      <xdr:colOff>0</xdr:colOff>
      <xdr:row>84</xdr:row>
      <xdr:rowOff>114300</xdr:rowOff>
    </xdr:to>
    <xdr:sp>
      <xdr:nvSpPr>
        <xdr:cNvPr id="338" name="Line 752"/>
        <xdr:cNvSpPr>
          <a:spLocks/>
        </xdr:cNvSpPr>
      </xdr:nvSpPr>
      <xdr:spPr>
        <a:xfrm flipV="1">
          <a:off x="7315200" y="13925550"/>
          <a:ext cx="476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143</xdr:row>
      <xdr:rowOff>104775</xdr:rowOff>
    </xdr:from>
    <xdr:to>
      <xdr:col>5</xdr:col>
      <xdr:colOff>171450</xdr:colOff>
      <xdr:row>143</xdr:row>
      <xdr:rowOff>104775</xdr:rowOff>
    </xdr:to>
    <xdr:sp>
      <xdr:nvSpPr>
        <xdr:cNvPr id="339" name="Line 758"/>
        <xdr:cNvSpPr>
          <a:spLocks/>
        </xdr:cNvSpPr>
      </xdr:nvSpPr>
      <xdr:spPr>
        <a:xfrm flipH="1">
          <a:off x="2590800" y="23479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144</xdr:row>
      <xdr:rowOff>19050</xdr:rowOff>
    </xdr:from>
    <xdr:to>
      <xdr:col>4</xdr:col>
      <xdr:colOff>571500</xdr:colOff>
      <xdr:row>144</xdr:row>
      <xdr:rowOff>19050</xdr:rowOff>
    </xdr:to>
    <xdr:sp>
      <xdr:nvSpPr>
        <xdr:cNvPr id="340" name="Line 759"/>
        <xdr:cNvSpPr>
          <a:spLocks/>
        </xdr:cNvSpPr>
      </xdr:nvSpPr>
      <xdr:spPr>
        <a:xfrm>
          <a:off x="2533650" y="23555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142</xdr:row>
      <xdr:rowOff>104775</xdr:rowOff>
    </xdr:from>
    <xdr:to>
      <xdr:col>4</xdr:col>
      <xdr:colOff>533400</xdr:colOff>
      <xdr:row>144</xdr:row>
      <xdr:rowOff>19050</xdr:rowOff>
    </xdr:to>
    <xdr:sp>
      <xdr:nvSpPr>
        <xdr:cNvPr id="341" name="Line 760"/>
        <xdr:cNvSpPr>
          <a:spLocks/>
        </xdr:cNvSpPr>
      </xdr:nvSpPr>
      <xdr:spPr>
        <a:xfrm>
          <a:off x="2562225" y="233172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131</xdr:row>
      <xdr:rowOff>104775</xdr:rowOff>
    </xdr:from>
    <xdr:to>
      <xdr:col>4</xdr:col>
      <xdr:colOff>533400</xdr:colOff>
      <xdr:row>131</xdr:row>
      <xdr:rowOff>104775</xdr:rowOff>
    </xdr:to>
    <xdr:sp>
      <xdr:nvSpPr>
        <xdr:cNvPr id="342" name="Line 761"/>
        <xdr:cNvSpPr>
          <a:spLocks/>
        </xdr:cNvSpPr>
      </xdr:nvSpPr>
      <xdr:spPr>
        <a:xfrm>
          <a:off x="2133600" y="21536025"/>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131</xdr:row>
      <xdr:rowOff>95250</xdr:rowOff>
    </xdr:from>
    <xdr:to>
      <xdr:col>5</xdr:col>
      <xdr:colOff>200025</xdr:colOff>
      <xdr:row>131</xdr:row>
      <xdr:rowOff>133350</xdr:rowOff>
    </xdr:to>
    <xdr:sp>
      <xdr:nvSpPr>
        <xdr:cNvPr id="343" name="Line 762"/>
        <xdr:cNvSpPr>
          <a:spLocks/>
        </xdr:cNvSpPr>
      </xdr:nvSpPr>
      <xdr:spPr>
        <a:xfrm flipH="1">
          <a:off x="2676525" y="21526500"/>
          <a:ext cx="1333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132</xdr:row>
      <xdr:rowOff>0</xdr:rowOff>
    </xdr:from>
    <xdr:to>
      <xdr:col>4</xdr:col>
      <xdr:colOff>104775</xdr:colOff>
      <xdr:row>133</xdr:row>
      <xdr:rowOff>0</xdr:rowOff>
    </xdr:to>
    <xdr:sp>
      <xdr:nvSpPr>
        <xdr:cNvPr id="344" name="Line 763"/>
        <xdr:cNvSpPr>
          <a:spLocks/>
        </xdr:cNvSpPr>
      </xdr:nvSpPr>
      <xdr:spPr>
        <a:xfrm>
          <a:off x="2133600" y="21593175"/>
          <a:ext cx="0" cy="1619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132</xdr:row>
      <xdr:rowOff>142875</xdr:rowOff>
    </xdr:from>
    <xdr:to>
      <xdr:col>4</xdr:col>
      <xdr:colOff>514350</xdr:colOff>
      <xdr:row>132</xdr:row>
      <xdr:rowOff>142875</xdr:rowOff>
    </xdr:to>
    <xdr:sp>
      <xdr:nvSpPr>
        <xdr:cNvPr id="345" name="Line 764"/>
        <xdr:cNvSpPr>
          <a:spLocks/>
        </xdr:cNvSpPr>
      </xdr:nvSpPr>
      <xdr:spPr>
        <a:xfrm flipH="1">
          <a:off x="2124075" y="21736050"/>
          <a:ext cx="4191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132</xdr:row>
      <xdr:rowOff>9525</xdr:rowOff>
    </xdr:from>
    <xdr:to>
      <xdr:col>4</xdr:col>
      <xdr:colOff>504825</xdr:colOff>
      <xdr:row>132</xdr:row>
      <xdr:rowOff>152400</xdr:rowOff>
    </xdr:to>
    <xdr:sp>
      <xdr:nvSpPr>
        <xdr:cNvPr id="346" name="Line 765"/>
        <xdr:cNvSpPr>
          <a:spLocks/>
        </xdr:cNvSpPr>
      </xdr:nvSpPr>
      <xdr:spPr>
        <a:xfrm>
          <a:off x="2533650" y="21602700"/>
          <a:ext cx="0" cy="142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132</xdr:row>
      <xdr:rowOff>9525</xdr:rowOff>
    </xdr:from>
    <xdr:to>
      <xdr:col>4</xdr:col>
      <xdr:colOff>514350</xdr:colOff>
      <xdr:row>132</xdr:row>
      <xdr:rowOff>9525</xdr:rowOff>
    </xdr:to>
    <xdr:sp>
      <xdr:nvSpPr>
        <xdr:cNvPr id="347" name="Line 766"/>
        <xdr:cNvSpPr>
          <a:spLocks/>
        </xdr:cNvSpPr>
      </xdr:nvSpPr>
      <xdr:spPr>
        <a:xfrm>
          <a:off x="2124075" y="21602700"/>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95</xdr:row>
      <xdr:rowOff>0</xdr:rowOff>
    </xdr:from>
    <xdr:to>
      <xdr:col>11</xdr:col>
      <xdr:colOff>85725</xdr:colOff>
      <xdr:row>95</xdr:row>
      <xdr:rowOff>66675</xdr:rowOff>
    </xdr:to>
    <xdr:sp>
      <xdr:nvSpPr>
        <xdr:cNvPr id="348" name="Line 767"/>
        <xdr:cNvSpPr>
          <a:spLocks/>
        </xdr:cNvSpPr>
      </xdr:nvSpPr>
      <xdr:spPr>
        <a:xfrm>
          <a:off x="6200775" y="156019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95</xdr:row>
      <xdr:rowOff>0</xdr:rowOff>
    </xdr:from>
    <xdr:to>
      <xdr:col>9</xdr:col>
      <xdr:colOff>390525</xdr:colOff>
      <xdr:row>95</xdr:row>
      <xdr:rowOff>66675</xdr:rowOff>
    </xdr:to>
    <xdr:sp>
      <xdr:nvSpPr>
        <xdr:cNvPr id="349" name="Line 768"/>
        <xdr:cNvSpPr>
          <a:spLocks/>
        </xdr:cNvSpPr>
      </xdr:nvSpPr>
      <xdr:spPr>
        <a:xfrm>
          <a:off x="5324475" y="156019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95</xdr:row>
      <xdr:rowOff>9525</xdr:rowOff>
    </xdr:from>
    <xdr:to>
      <xdr:col>8</xdr:col>
      <xdr:colOff>514350</xdr:colOff>
      <xdr:row>95</xdr:row>
      <xdr:rowOff>57150</xdr:rowOff>
    </xdr:to>
    <xdr:sp>
      <xdr:nvSpPr>
        <xdr:cNvPr id="350" name="Line 769"/>
        <xdr:cNvSpPr>
          <a:spLocks/>
        </xdr:cNvSpPr>
      </xdr:nvSpPr>
      <xdr:spPr>
        <a:xfrm>
          <a:off x="4867275" y="15611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95</xdr:row>
      <xdr:rowOff>9525</xdr:rowOff>
    </xdr:from>
    <xdr:to>
      <xdr:col>7</xdr:col>
      <xdr:colOff>266700</xdr:colOff>
      <xdr:row>95</xdr:row>
      <xdr:rowOff>76200</xdr:rowOff>
    </xdr:to>
    <xdr:sp>
      <xdr:nvSpPr>
        <xdr:cNvPr id="351" name="Line 770"/>
        <xdr:cNvSpPr>
          <a:spLocks/>
        </xdr:cNvSpPr>
      </xdr:nvSpPr>
      <xdr:spPr>
        <a:xfrm>
          <a:off x="4038600" y="15611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152400</xdr:rowOff>
    </xdr:from>
    <xdr:to>
      <xdr:col>7</xdr:col>
      <xdr:colOff>266700</xdr:colOff>
      <xdr:row>86</xdr:row>
      <xdr:rowOff>57150</xdr:rowOff>
    </xdr:to>
    <xdr:sp>
      <xdr:nvSpPr>
        <xdr:cNvPr id="352" name="Line 771"/>
        <xdr:cNvSpPr>
          <a:spLocks/>
        </xdr:cNvSpPr>
      </xdr:nvSpPr>
      <xdr:spPr>
        <a:xfrm>
          <a:off x="4038600" y="141351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85</xdr:row>
      <xdr:rowOff>9525</xdr:rowOff>
    </xdr:from>
    <xdr:to>
      <xdr:col>8</xdr:col>
      <xdr:colOff>514350</xdr:colOff>
      <xdr:row>85</xdr:row>
      <xdr:rowOff>76200</xdr:rowOff>
    </xdr:to>
    <xdr:sp>
      <xdr:nvSpPr>
        <xdr:cNvPr id="353" name="Line 772"/>
        <xdr:cNvSpPr>
          <a:spLocks/>
        </xdr:cNvSpPr>
      </xdr:nvSpPr>
      <xdr:spPr>
        <a:xfrm>
          <a:off x="4867275" y="139922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85</xdr:row>
      <xdr:rowOff>9525</xdr:rowOff>
    </xdr:from>
    <xdr:to>
      <xdr:col>9</xdr:col>
      <xdr:colOff>390525</xdr:colOff>
      <xdr:row>85</xdr:row>
      <xdr:rowOff>76200</xdr:rowOff>
    </xdr:to>
    <xdr:sp>
      <xdr:nvSpPr>
        <xdr:cNvPr id="354" name="Line 773"/>
        <xdr:cNvSpPr>
          <a:spLocks/>
        </xdr:cNvSpPr>
      </xdr:nvSpPr>
      <xdr:spPr>
        <a:xfrm>
          <a:off x="5324475" y="139922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85</xdr:row>
      <xdr:rowOff>104775</xdr:rowOff>
    </xdr:from>
    <xdr:to>
      <xdr:col>11</xdr:col>
      <xdr:colOff>285750</xdr:colOff>
      <xdr:row>86</xdr:row>
      <xdr:rowOff>9525</xdr:rowOff>
    </xdr:to>
    <xdr:sp>
      <xdr:nvSpPr>
        <xdr:cNvPr id="355" name="Line 774"/>
        <xdr:cNvSpPr>
          <a:spLocks/>
        </xdr:cNvSpPr>
      </xdr:nvSpPr>
      <xdr:spPr>
        <a:xfrm>
          <a:off x="6400800" y="14087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98</xdr:row>
      <xdr:rowOff>123825</xdr:rowOff>
    </xdr:from>
    <xdr:to>
      <xdr:col>8</xdr:col>
      <xdr:colOff>485775</xdr:colOff>
      <xdr:row>99</xdr:row>
      <xdr:rowOff>142875</xdr:rowOff>
    </xdr:to>
    <xdr:sp>
      <xdr:nvSpPr>
        <xdr:cNvPr id="356" name="Line 777"/>
        <xdr:cNvSpPr>
          <a:spLocks/>
        </xdr:cNvSpPr>
      </xdr:nvSpPr>
      <xdr:spPr>
        <a:xfrm>
          <a:off x="3771900" y="16211550"/>
          <a:ext cx="1066800" cy="180975"/>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105</xdr:row>
      <xdr:rowOff>0</xdr:rowOff>
    </xdr:from>
    <xdr:to>
      <xdr:col>8</xdr:col>
      <xdr:colOff>390525</xdr:colOff>
      <xdr:row>106</xdr:row>
      <xdr:rowOff>28575</xdr:rowOff>
    </xdr:to>
    <xdr:sp>
      <xdr:nvSpPr>
        <xdr:cNvPr id="357" name="Line 778"/>
        <xdr:cNvSpPr>
          <a:spLocks/>
        </xdr:cNvSpPr>
      </xdr:nvSpPr>
      <xdr:spPr>
        <a:xfrm>
          <a:off x="3771900" y="17221200"/>
          <a:ext cx="971550" cy="19050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86</xdr:row>
      <xdr:rowOff>9525</xdr:rowOff>
    </xdr:from>
    <xdr:to>
      <xdr:col>4</xdr:col>
      <xdr:colOff>304800</xdr:colOff>
      <xdr:row>86</xdr:row>
      <xdr:rowOff>19050</xdr:rowOff>
    </xdr:to>
    <xdr:sp>
      <xdr:nvSpPr>
        <xdr:cNvPr id="358" name="Line 780"/>
        <xdr:cNvSpPr>
          <a:spLocks/>
        </xdr:cNvSpPr>
      </xdr:nvSpPr>
      <xdr:spPr>
        <a:xfrm flipV="1">
          <a:off x="666750" y="14154150"/>
          <a:ext cx="16668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95</xdr:row>
      <xdr:rowOff>66675</xdr:rowOff>
    </xdr:from>
    <xdr:to>
      <xdr:col>11</xdr:col>
      <xdr:colOff>361950</xdr:colOff>
      <xdr:row>95</xdr:row>
      <xdr:rowOff>76200</xdr:rowOff>
    </xdr:to>
    <xdr:sp>
      <xdr:nvSpPr>
        <xdr:cNvPr id="359" name="Line 786"/>
        <xdr:cNvSpPr>
          <a:spLocks/>
        </xdr:cNvSpPr>
      </xdr:nvSpPr>
      <xdr:spPr>
        <a:xfrm flipV="1">
          <a:off x="3771900" y="15668625"/>
          <a:ext cx="270510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99</xdr:row>
      <xdr:rowOff>19050</xdr:rowOff>
    </xdr:from>
    <xdr:to>
      <xdr:col>8</xdr:col>
      <xdr:colOff>419100</xdr:colOff>
      <xdr:row>100</xdr:row>
      <xdr:rowOff>19050</xdr:rowOff>
    </xdr:to>
    <xdr:sp>
      <xdr:nvSpPr>
        <xdr:cNvPr id="360" name="Line 789"/>
        <xdr:cNvSpPr>
          <a:spLocks/>
        </xdr:cNvSpPr>
      </xdr:nvSpPr>
      <xdr:spPr>
        <a:xfrm>
          <a:off x="3790950" y="16268700"/>
          <a:ext cx="981075" cy="1619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105</xdr:row>
      <xdr:rowOff>28575</xdr:rowOff>
    </xdr:from>
    <xdr:to>
      <xdr:col>4</xdr:col>
      <xdr:colOff>295275</xdr:colOff>
      <xdr:row>106</xdr:row>
      <xdr:rowOff>19050</xdr:rowOff>
    </xdr:to>
    <xdr:sp>
      <xdr:nvSpPr>
        <xdr:cNvPr id="361" name="Line 790"/>
        <xdr:cNvSpPr>
          <a:spLocks/>
        </xdr:cNvSpPr>
      </xdr:nvSpPr>
      <xdr:spPr>
        <a:xfrm>
          <a:off x="1543050" y="17249775"/>
          <a:ext cx="781050" cy="1524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85</xdr:row>
      <xdr:rowOff>95250</xdr:rowOff>
    </xdr:from>
    <xdr:to>
      <xdr:col>6</xdr:col>
      <xdr:colOff>533400</xdr:colOff>
      <xdr:row>85</xdr:row>
      <xdr:rowOff>95250</xdr:rowOff>
    </xdr:to>
    <xdr:sp>
      <xdr:nvSpPr>
        <xdr:cNvPr id="362" name="Line 791"/>
        <xdr:cNvSpPr>
          <a:spLocks/>
        </xdr:cNvSpPr>
      </xdr:nvSpPr>
      <xdr:spPr>
        <a:xfrm flipH="1">
          <a:off x="3629025" y="14077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108</xdr:row>
      <xdr:rowOff>95250</xdr:rowOff>
    </xdr:from>
    <xdr:to>
      <xdr:col>5</xdr:col>
      <xdr:colOff>180975</xdr:colOff>
      <xdr:row>108</xdr:row>
      <xdr:rowOff>95250</xdr:rowOff>
    </xdr:to>
    <xdr:sp>
      <xdr:nvSpPr>
        <xdr:cNvPr id="363" name="Line 793"/>
        <xdr:cNvSpPr>
          <a:spLocks/>
        </xdr:cNvSpPr>
      </xdr:nvSpPr>
      <xdr:spPr>
        <a:xfrm flipV="1">
          <a:off x="2447925" y="17802225"/>
          <a:ext cx="3429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133</xdr:row>
      <xdr:rowOff>85725</xdr:rowOff>
    </xdr:from>
    <xdr:to>
      <xdr:col>4</xdr:col>
      <xdr:colOff>171450</xdr:colOff>
      <xdr:row>133</xdr:row>
      <xdr:rowOff>85725</xdr:rowOff>
    </xdr:to>
    <xdr:sp>
      <xdr:nvSpPr>
        <xdr:cNvPr id="364" name="Line 794"/>
        <xdr:cNvSpPr>
          <a:spLocks/>
        </xdr:cNvSpPr>
      </xdr:nvSpPr>
      <xdr:spPr>
        <a:xfrm>
          <a:off x="2133600" y="218408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132</xdr:row>
      <xdr:rowOff>152400</xdr:rowOff>
    </xdr:from>
    <xdr:to>
      <xdr:col>5</xdr:col>
      <xdr:colOff>47625</xdr:colOff>
      <xdr:row>132</xdr:row>
      <xdr:rowOff>152400</xdr:rowOff>
    </xdr:to>
    <xdr:sp>
      <xdr:nvSpPr>
        <xdr:cNvPr id="365" name="Line 795"/>
        <xdr:cNvSpPr>
          <a:spLocks/>
        </xdr:cNvSpPr>
      </xdr:nvSpPr>
      <xdr:spPr>
        <a:xfrm>
          <a:off x="2552700" y="217455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139</xdr:row>
      <xdr:rowOff>76200</xdr:rowOff>
    </xdr:from>
    <xdr:to>
      <xdr:col>4</xdr:col>
      <xdr:colOff>247650</xdr:colOff>
      <xdr:row>140</xdr:row>
      <xdr:rowOff>9525</xdr:rowOff>
    </xdr:to>
    <xdr:sp>
      <xdr:nvSpPr>
        <xdr:cNvPr id="366" name="Line 797"/>
        <xdr:cNvSpPr>
          <a:spLocks/>
        </xdr:cNvSpPr>
      </xdr:nvSpPr>
      <xdr:spPr>
        <a:xfrm flipH="1">
          <a:off x="1771650" y="22802850"/>
          <a:ext cx="5048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82</xdr:row>
      <xdr:rowOff>66675</xdr:rowOff>
    </xdr:from>
    <xdr:to>
      <xdr:col>4</xdr:col>
      <xdr:colOff>295275</xdr:colOff>
      <xdr:row>86</xdr:row>
      <xdr:rowOff>0</xdr:rowOff>
    </xdr:to>
    <xdr:sp>
      <xdr:nvSpPr>
        <xdr:cNvPr id="367" name="Line 800"/>
        <xdr:cNvSpPr>
          <a:spLocks/>
        </xdr:cNvSpPr>
      </xdr:nvSpPr>
      <xdr:spPr>
        <a:xfrm flipV="1">
          <a:off x="2324100" y="13563600"/>
          <a:ext cx="0" cy="581025"/>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104</xdr:row>
      <xdr:rowOff>142875</xdr:rowOff>
    </xdr:from>
    <xdr:to>
      <xdr:col>9</xdr:col>
      <xdr:colOff>123825</xdr:colOff>
      <xdr:row>105</xdr:row>
      <xdr:rowOff>19050</xdr:rowOff>
    </xdr:to>
    <xdr:sp>
      <xdr:nvSpPr>
        <xdr:cNvPr id="368" name="Line 801"/>
        <xdr:cNvSpPr>
          <a:spLocks/>
        </xdr:cNvSpPr>
      </xdr:nvSpPr>
      <xdr:spPr>
        <a:xfrm flipV="1">
          <a:off x="1543050" y="17202150"/>
          <a:ext cx="3514725" cy="381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132</xdr:row>
      <xdr:rowOff>114300</xdr:rowOff>
    </xdr:from>
    <xdr:to>
      <xdr:col>5</xdr:col>
      <xdr:colOff>0</xdr:colOff>
      <xdr:row>132</xdr:row>
      <xdr:rowOff>142875</xdr:rowOff>
    </xdr:to>
    <xdr:sp>
      <xdr:nvSpPr>
        <xdr:cNvPr id="369" name="Line 802"/>
        <xdr:cNvSpPr>
          <a:spLocks/>
        </xdr:cNvSpPr>
      </xdr:nvSpPr>
      <xdr:spPr>
        <a:xfrm>
          <a:off x="2609850" y="21707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135</xdr:row>
      <xdr:rowOff>152400</xdr:rowOff>
    </xdr:from>
    <xdr:to>
      <xdr:col>4</xdr:col>
      <xdr:colOff>161925</xdr:colOff>
      <xdr:row>139</xdr:row>
      <xdr:rowOff>95250</xdr:rowOff>
    </xdr:to>
    <xdr:sp>
      <xdr:nvSpPr>
        <xdr:cNvPr id="370" name="Line 803"/>
        <xdr:cNvSpPr>
          <a:spLocks/>
        </xdr:cNvSpPr>
      </xdr:nvSpPr>
      <xdr:spPr>
        <a:xfrm flipH="1" flipV="1">
          <a:off x="2085975" y="22231350"/>
          <a:ext cx="1047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151</xdr:row>
      <xdr:rowOff>95250</xdr:rowOff>
    </xdr:from>
    <xdr:to>
      <xdr:col>8</xdr:col>
      <xdr:colOff>152400</xdr:colOff>
      <xdr:row>151</xdr:row>
      <xdr:rowOff>95250</xdr:rowOff>
    </xdr:to>
    <xdr:sp>
      <xdr:nvSpPr>
        <xdr:cNvPr id="371" name="Line 804"/>
        <xdr:cNvSpPr>
          <a:spLocks/>
        </xdr:cNvSpPr>
      </xdr:nvSpPr>
      <xdr:spPr>
        <a:xfrm flipH="1" flipV="1">
          <a:off x="4295775" y="24765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151</xdr:row>
      <xdr:rowOff>95250</xdr:rowOff>
    </xdr:from>
    <xdr:to>
      <xdr:col>11</xdr:col>
      <xdr:colOff>114300</xdr:colOff>
      <xdr:row>151</xdr:row>
      <xdr:rowOff>95250</xdr:rowOff>
    </xdr:to>
    <xdr:sp>
      <xdr:nvSpPr>
        <xdr:cNvPr id="372" name="Line 805"/>
        <xdr:cNvSpPr>
          <a:spLocks/>
        </xdr:cNvSpPr>
      </xdr:nvSpPr>
      <xdr:spPr>
        <a:xfrm flipH="1">
          <a:off x="4791075" y="24765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153</xdr:row>
      <xdr:rowOff>66675</xdr:rowOff>
    </xdr:from>
    <xdr:to>
      <xdr:col>11</xdr:col>
      <xdr:colOff>66675</xdr:colOff>
      <xdr:row>153</xdr:row>
      <xdr:rowOff>66675</xdr:rowOff>
    </xdr:to>
    <xdr:sp>
      <xdr:nvSpPr>
        <xdr:cNvPr id="373" name="Line 806"/>
        <xdr:cNvSpPr>
          <a:spLocks/>
        </xdr:cNvSpPr>
      </xdr:nvSpPr>
      <xdr:spPr>
        <a:xfrm flipH="1">
          <a:off x="4295775" y="2506027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495300</xdr:colOff>
      <xdr:row>153</xdr:row>
      <xdr:rowOff>76200</xdr:rowOff>
    </xdr:from>
    <xdr:to>
      <xdr:col>15</xdr:col>
      <xdr:colOff>76200</xdr:colOff>
      <xdr:row>153</xdr:row>
      <xdr:rowOff>76200</xdr:rowOff>
    </xdr:to>
    <xdr:sp>
      <xdr:nvSpPr>
        <xdr:cNvPr id="374" name="Line 807"/>
        <xdr:cNvSpPr>
          <a:spLocks/>
        </xdr:cNvSpPr>
      </xdr:nvSpPr>
      <xdr:spPr>
        <a:xfrm flipH="1">
          <a:off x="6610350" y="25069800"/>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150</xdr:row>
      <xdr:rowOff>38100</xdr:rowOff>
    </xdr:from>
    <xdr:to>
      <xdr:col>9</xdr:col>
      <xdr:colOff>57150</xdr:colOff>
      <xdr:row>152</xdr:row>
      <xdr:rowOff>9525</xdr:rowOff>
    </xdr:to>
    <xdr:sp>
      <xdr:nvSpPr>
        <xdr:cNvPr id="375" name="Line 808"/>
        <xdr:cNvSpPr>
          <a:spLocks/>
        </xdr:cNvSpPr>
      </xdr:nvSpPr>
      <xdr:spPr>
        <a:xfrm flipH="1">
          <a:off x="4991100" y="24545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150</xdr:row>
      <xdr:rowOff>9525</xdr:rowOff>
    </xdr:from>
    <xdr:to>
      <xdr:col>8</xdr:col>
      <xdr:colOff>571500</xdr:colOff>
      <xdr:row>150</xdr:row>
      <xdr:rowOff>152400</xdr:rowOff>
    </xdr:to>
    <xdr:sp>
      <xdr:nvSpPr>
        <xdr:cNvPr id="376" name="Line 809"/>
        <xdr:cNvSpPr>
          <a:spLocks/>
        </xdr:cNvSpPr>
      </xdr:nvSpPr>
      <xdr:spPr>
        <a:xfrm flipH="1">
          <a:off x="4924425" y="24517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144</xdr:row>
      <xdr:rowOff>152400</xdr:rowOff>
    </xdr:from>
    <xdr:to>
      <xdr:col>8</xdr:col>
      <xdr:colOff>295275</xdr:colOff>
      <xdr:row>145</xdr:row>
      <xdr:rowOff>104775</xdr:rowOff>
    </xdr:to>
    <xdr:sp>
      <xdr:nvSpPr>
        <xdr:cNvPr id="377" name="Line 811"/>
        <xdr:cNvSpPr>
          <a:spLocks/>
        </xdr:cNvSpPr>
      </xdr:nvSpPr>
      <xdr:spPr>
        <a:xfrm>
          <a:off x="4438650" y="23688675"/>
          <a:ext cx="2095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132</xdr:row>
      <xdr:rowOff>57150</xdr:rowOff>
    </xdr:from>
    <xdr:to>
      <xdr:col>4</xdr:col>
      <xdr:colOff>514350</xdr:colOff>
      <xdr:row>132</xdr:row>
      <xdr:rowOff>57150</xdr:rowOff>
    </xdr:to>
    <xdr:sp>
      <xdr:nvSpPr>
        <xdr:cNvPr id="378" name="Line 812"/>
        <xdr:cNvSpPr>
          <a:spLocks/>
        </xdr:cNvSpPr>
      </xdr:nvSpPr>
      <xdr:spPr>
        <a:xfrm flipV="1">
          <a:off x="2143125" y="21650325"/>
          <a:ext cx="400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150</xdr:row>
      <xdr:rowOff>19050</xdr:rowOff>
    </xdr:from>
    <xdr:to>
      <xdr:col>15</xdr:col>
      <xdr:colOff>114300</xdr:colOff>
      <xdr:row>150</xdr:row>
      <xdr:rowOff>19050</xdr:rowOff>
    </xdr:to>
    <xdr:sp>
      <xdr:nvSpPr>
        <xdr:cNvPr id="379" name="Line 813"/>
        <xdr:cNvSpPr>
          <a:spLocks/>
        </xdr:cNvSpPr>
      </xdr:nvSpPr>
      <xdr:spPr>
        <a:xfrm>
          <a:off x="8343900" y="245268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111</xdr:row>
      <xdr:rowOff>95250</xdr:rowOff>
    </xdr:from>
    <xdr:to>
      <xdr:col>6</xdr:col>
      <xdr:colOff>533400</xdr:colOff>
      <xdr:row>111</xdr:row>
      <xdr:rowOff>95250</xdr:rowOff>
    </xdr:to>
    <xdr:sp>
      <xdr:nvSpPr>
        <xdr:cNvPr id="380" name="Line 814"/>
        <xdr:cNvSpPr>
          <a:spLocks/>
        </xdr:cNvSpPr>
      </xdr:nvSpPr>
      <xdr:spPr>
        <a:xfrm flipH="1">
          <a:off x="3609975" y="182880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113</xdr:row>
      <xdr:rowOff>95250</xdr:rowOff>
    </xdr:from>
    <xdr:to>
      <xdr:col>7</xdr:col>
      <xdr:colOff>247650</xdr:colOff>
      <xdr:row>113</xdr:row>
      <xdr:rowOff>95250</xdr:rowOff>
    </xdr:to>
    <xdr:sp>
      <xdr:nvSpPr>
        <xdr:cNvPr id="381" name="Line 815"/>
        <xdr:cNvSpPr>
          <a:spLocks/>
        </xdr:cNvSpPr>
      </xdr:nvSpPr>
      <xdr:spPr>
        <a:xfrm flipH="1">
          <a:off x="3762375" y="186118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144</xdr:row>
      <xdr:rowOff>85725</xdr:rowOff>
    </xdr:from>
    <xdr:to>
      <xdr:col>1</xdr:col>
      <xdr:colOff>495300</xdr:colOff>
      <xdr:row>144</xdr:row>
      <xdr:rowOff>85725</xdr:rowOff>
    </xdr:to>
    <xdr:sp>
      <xdr:nvSpPr>
        <xdr:cNvPr id="382" name="Line 816"/>
        <xdr:cNvSpPr>
          <a:spLocks/>
        </xdr:cNvSpPr>
      </xdr:nvSpPr>
      <xdr:spPr>
        <a:xfrm flipV="1">
          <a:off x="514350" y="236220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126</xdr:row>
      <xdr:rowOff>85725</xdr:rowOff>
    </xdr:from>
    <xdr:to>
      <xdr:col>12</xdr:col>
      <xdr:colOff>495300</xdr:colOff>
      <xdr:row>127</xdr:row>
      <xdr:rowOff>9525</xdr:rowOff>
    </xdr:to>
    <xdr:sp>
      <xdr:nvSpPr>
        <xdr:cNvPr id="383" name="Line 817"/>
        <xdr:cNvSpPr>
          <a:spLocks/>
        </xdr:cNvSpPr>
      </xdr:nvSpPr>
      <xdr:spPr>
        <a:xfrm flipV="1">
          <a:off x="7115175" y="20707350"/>
          <a:ext cx="762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9525</xdr:rowOff>
    </xdr:from>
    <xdr:to>
      <xdr:col>0</xdr:col>
      <xdr:colOff>0</xdr:colOff>
      <xdr:row>148</xdr:row>
      <xdr:rowOff>142875</xdr:rowOff>
    </xdr:to>
    <xdr:sp>
      <xdr:nvSpPr>
        <xdr:cNvPr id="384" name="Line 818"/>
        <xdr:cNvSpPr>
          <a:spLocks/>
        </xdr:cNvSpPr>
      </xdr:nvSpPr>
      <xdr:spPr>
        <a:xfrm>
          <a:off x="0" y="13182600"/>
          <a:ext cx="0" cy="1114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131</xdr:row>
      <xdr:rowOff>104775</xdr:rowOff>
    </xdr:from>
    <xdr:to>
      <xdr:col>5</xdr:col>
      <xdr:colOff>0</xdr:colOff>
      <xdr:row>131</xdr:row>
      <xdr:rowOff>133350</xdr:rowOff>
    </xdr:to>
    <xdr:sp>
      <xdr:nvSpPr>
        <xdr:cNvPr id="385" name="Line 819"/>
        <xdr:cNvSpPr>
          <a:spLocks/>
        </xdr:cNvSpPr>
      </xdr:nvSpPr>
      <xdr:spPr>
        <a:xfrm>
          <a:off x="2609850" y="215360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139</xdr:row>
      <xdr:rowOff>66675</xdr:rowOff>
    </xdr:from>
    <xdr:to>
      <xdr:col>4</xdr:col>
      <xdr:colOff>314325</xdr:colOff>
      <xdr:row>139</xdr:row>
      <xdr:rowOff>66675</xdr:rowOff>
    </xdr:to>
    <xdr:sp>
      <xdr:nvSpPr>
        <xdr:cNvPr id="386" name="Line 820"/>
        <xdr:cNvSpPr>
          <a:spLocks/>
        </xdr:cNvSpPr>
      </xdr:nvSpPr>
      <xdr:spPr>
        <a:xfrm>
          <a:off x="2305050" y="227933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139</xdr:row>
      <xdr:rowOff>47625</xdr:rowOff>
    </xdr:from>
    <xdr:to>
      <xdr:col>4</xdr:col>
      <xdr:colOff>295275</xdr:colOff>
      <xdr:row>139</xdr:row>
      <xdr:rowOff>85725</xdr:rowOff>
    </xdr:to>
    <xdr:sp>
      <xdr:nvSpPr>
        <xdr:cNvPr id="387" name="Line 821"/>
        <xdr:cNvSpPr>
          <a:spLocks/>
        </xdr:cNvSpPr>
      </xdr:nvSpPr>
      <xdr:spPr>
        <a:xfrm>
          <a:off x="2324100" y="227742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99</xdr:row>
      <xdr:rowOff>123825</xdr:rowOff>
    </xdr:from>
    <xdr:to>
      <xdr:col>2</xdr:col>
      <xdr:colOff>523875</xdr:colOff>
      <xdr:row>102</xdr:row>
      <xdr:rowOff>0</xdr:rowOff>
    </xdr:to>
    <xdr:sp>
      <xdr:nvSpPr>
        <xdr:cNvPr id="388" name="Line 822"/>
        <xdr:cNvSpPr>
          <a:spLocks/>
        </xdr:cNvSpPr>
      </xdr:nvSpPr>
      <xdr:spPr>
        <a:xfrm flipV="1">
          <a:off x="1390650" y="1637347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102</xdr:row>
      <xdr:rowOff>152400</xdr:rowOff>
    </xdr:from>
    <xdr:to>
      <xdr:col>2</xdr:col>
      <xdr:colOff>523875</xdr:colOff>
      <xdr:row>111</xdr:row>
      <xdr:rowOff>9525</xdr:rowOff>
    </xdr:to>
    <xdr:sp>
      <xdr:nvSpPr>
        <xdr:cNvPr id="389" name="Line 824"/>
        <xdr:cNvSpPr>
          <a:spLocks/>
        </xdr:cNvSpPr>
      </xdr:nvSpPr>
      <xdr:spPr>
        <a:xfrm>
          <a:off x="1390650" y="16887825"/>
          <a:ext cx="0" cy="13144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111</xdr:row>
      <xdr:rowOff>0</xdr:rowOff>
    </xdr:from>
    <xdr:to>
      <xdr:col>3</xdr:col>
      <xdr:colOff>28575</xdr:colOff>
      <xdr:row>111</xdr:row>
      <xdr:rowOff>0</xdr:rowOff>
    </xdr:to>
    <xdr:sp>
      <xdr:nvSpPr>
        <xdr:cNvPr id="390" name="Line 825"/>
        <xdr:cNvSpPr>
          <a:spLocks/>
        </xdr:cNvSpPr>
      </xdr:nvSpPr>
      <xdr:spPr>
        <a:xfrm flipH="1">
          <a:off x="1038225" y="18192750"/>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98</xdr:row>
      <xdr:rowOff>133350</xdr:rowOff>
    </xdr:from>
    <xdr:to>
      <xdr:col>3</xdr:col>
      <xdr:colOff>9525</xdr:colOff>
      <xdr:row>98</xdr:row>
      <xdr:rowOff>133350</xdr:rowOff>
    </xdr:to>
    <xdr:sp>
      <xdr:nvSpPr>
        <xdr:cNvPr id="391" name="Line 826"/>
        <xdr:cNvSpPr>
          <a:spLocks/>
        </xdr:cNvSpPr>
      </xdr:nvSpPr>
      <xdr:spPr>
        <a:xfrm flipH="1">
          <a:off x="1285875" y="16221075"/>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99</xdr:row>
      <xdr:rowOff>142875</xdr:rowOff>
    </xdr:from>
    <xdr:to>
      <xdr:col>4</xdr:col>
      <xdr:colOff>209550</xdr:colOff>
      <xdr:row>99</xdr:row>
      <xdr:rowOff>142875</xdr:rowOff>
    </xdr:to>
    <xdr:sp>
      <xdr:nvSpPr>
        <xdr:cNvPr id="392" name="Line 827"/>
        <xdr:cNvSpPr>
          <a:spLocks/>
        </xdr:cNvSpPr>
      </xdr:nvSpPr>
      <xdr:spPr>
        <a:xfrm flipH="1">
          <a:off x="1019175" y="16392525"/>
          <a:ext cx="1219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98</xdr:row>
      <xdr:rowOff>133350</xdr:rowOff>
    </xdr:from>
    <xdr:to>
      <xdr:col>2</xdr:col>
      <xdr:colOff>523875</xdr:colOff>
      <xdr:row>99</xdr:row>
      <xdr:rowOff>28575</xdr:rowOff>
    </xdr:to>
    <xdr:sp>
      <xdr:nvSpPr>
        <xdr:cNvPr id="393" name="Line 828"/>
        <xdr:cNvSpPr>
          <a:spLocks/>
        </xdr:cNvSpPr>
      </xdr:nvSpPr>
      <xdr:spPr>
        <a:xfrm>
          <a:off x="1390650" y="16221075"/>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147</xdr:row>
      <xdr:rowOff>0</xdr:rowOff>
    </xdr:from>
    <xdr:to>
      <xdr:col>14</xdr:col>
      <xdr:colOff>9525</xdr:colOff>
      <xdr:row>147</xdr:row>
      <xdr:rowOff>57150</xdr:rowOff>
    </xdr:to>
    <xdr:sp>
      <xdr:nvSpPr>
        <xdr:cNvPr id="394" name="Line 829"/>
        <xdr:cNvSpPr>
          <a:spLocks/>
        </xdr:cNvSpPr>
      </xdr:nvSpPr>
      <xdr:spPr>
        <a:xfrm>
          <a:off x="7553325" y="24022050"/>
          <a:ext cx="2476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98</xdr:row>
      <xdr:rowOff>123825</xdr:rowOff>
    </xdr:from>
    <xdr:to>
      <xdr:col>9</xdr:col>
      <xdr:colOff>76200</xdr:colOff>
      <xdr:row>101</xdr:row>
      <xdr:rowOff>133350</xdr:rowOff>
    </xdr:to>
    <xdr:sp>
      <xdr:nvSpPr>
        <xdr:cNvPr id="395" name="Line 832"/>
        <xdr:cNvSpPr>
          <a:spLocks/>
        </xdr:cNvSpPr>
      </xdr:nvSpPr>
      <xdr:spPr>
        <a:xfrm>
          <a:off x="5010150" y="1621155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103</xdr:row>
      <xdr:rowOff>28575</xdr:rowOff>
    </xdr:from>
    <xdr:to>
      <xdr:col>9</xdr:col>
      <xdr:colOff>76200</xdr:colOff>
      <xdr:row>104</xdr:row>
      <xdr:rowOff>142875</xdr:rowOff>
    </xdr:to>
    <xdr:sp>
      <xdr:nvSpPr>
        <xdr:cNvPr id="396" name="Line 834"/>
        <xdr:cNvSpPr>
          <a:spLocks/>
        </xdr:cNvSpPr>
      </xdr:nvSpPr>
      <xdr:spPr>
        <a:xfrm>
          <a:off x="5010150" y="169259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99</xdr:row>
      <xdr:rowOff>133350</xdr:rowOff>
    </xdr:from>
    <xdr:to>
      <xdr:col>2</xdr:col>
      <xdr:colOff>285750</xdr:colOff>
      <xdr:row>101</xdr:row>
      <xdr:rowOff>38100</xdr:rowOff>
    </xdr:to>
    <xdr:sp>
      <xdr:nvSpPr>
        <xdr:cNvPr id="397" name="Line 835"/>
        <xdr:cNvSpPr>
          <a:spLocks/>
        </xdr:cNvSpPr>
      </xdr:nvSpPr>
      <xdr:spPr>
        <a:xfrm flipV="1">
          <a:off x="1152525" y="16383000"/>
          <a:ext cx="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102</xdr:row>
      <xdr:rowOff>0</xdr:rowOff>
    </xdr:from>
    <xdr:to>
      <xdr:col>2</xdr:col>
      <xdr:colOff>285750</xdr:colOff>
      <xdr:row>111</xdr:row>
      <xdr:rowOff>0</xdr:rowOff>
    </xdr:to>
    <xdr:sp>
      <xdr:nvSpPr>
        <xdr:cNvPr id="398" name="Line 836"/>
        <xdr:cNvSpPr>
          <a:spLocks/>
        </xdr:cNvSpPr>
      </xdr:nvSpPr>
      <xdr:spPr>
        <a:xfrm>
          <a:off x="1152525" y="16735425"/>
          <a:ext cx="0" cy="1457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98</xdr:row>
      <xdr:rowOff>19050</xdr:rowOff>
    </xdr:from>
    <xdr:to>
      <xdr:col>3</xdr:col>
      <xdr:colOff>47625</xdr:colOff>
      <xdr:row>98</xdr:row>
      <xdr:rowOff>28575</xdr:rowOff>
    </xdr:to>
    <xdr:sp>
      <xdr:nvSpPr>
        <xdr:cNvPr id="399" name="Line 837"/>
        <xdr:cNvSpPr>
          <a:spLocks/>
        </xdr:cNvSpPr>
      </xdr:nvSpPr>
      <xdr:spPr>
        <a:xfrm flipV="1">
          <a:off x="361950" y="16106775"/>
          <a:ext cx="1133475" cy="19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132</xdr:row>
      <xdr:rowOff>133350</xdr:rowOff>
    </xdr:from>
    <xdr:to>
      <xdr:col>4</xdr:col>
      <xdr:colOff>66675</xdr:colOff>
      <xdr:row>132</xdr:row>
      <xdr:rowOff>152400</xdr:rowOff>
    </xdr:to>
    <xdr:sp>
      <xdr:nvSpPr>
        <xdr:cNvPr id="400" name="Line 838"/>
        <xdr:cNvSpPr>
          <a:spLocks/>
        </xdr:cNvSpPr>
      </xdr:nvSpPr>
      <xdr:spPr>
        <a:xfrm>
          <a:off x="361950" y="21726525"/>
          <a:ext cx="1733550" cy="19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127</xdr:row>
      <xdr:rowOff>0</xdr:rowOff>
    </xdr:from>
    <xdr:to>
      <xdr:col>1</xdr:col>
      <xdr:colOff>180975</xdr:colOff>
      <xdr:row>132</xdr:row>
      <xdr:rowOff>142875</xdr:rowOff>
    </xdr:to>
    <xdr:sp>
      <xdr:nvSpPr>
        <xdr:cNvPr id="401" name="Line 839"/>
        <xdr:cNvSpPr>
          <a:spLocks/>
        </xdr:cNvSpPr>
      </xdr:nvSpPr>
      <xdr:spPr>
        <a:xfrm flipH="1" flipV="1">
          <a:off x="428625" y="20783550"/>
          <a:ext cx="0" cy="9525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98</xdr:row>
      <xdr:rowOff>19050</xdr:rowOff>
    </xdr:from>
    <xdr:to>
      <xdr:col>1</xdr:col>
      <xdr:colOff>180975</xdr:colOff>
      <xdr:row>126</xdr:row>
      <xdr:rowOff>28575</xdr:rowOff>
    </xdr:to>
    <xdr:sp>
      <xdr:nvSpPr>
        <xdr:cNvPr id="402" name="Line 840"/>
        <xdr:cNvSpPr>
          <a:spLocks/>
        </xdr:cNvSpPr>
      </xdr:nvSpPr>
      <xdr:spPr>
        <a:xfrm flipH="1" flipV="1">
          <a:off x="428625" y="16106775"/>
          <a:ext cx="0" cy="45434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137</xdr:row>
      <xdr:rowOff>114300</xdr:rowOff>
    </xdr:from>
    <xdr:to>
      <xdr:col>7</xdr:col>
      <xdr:colOff>247650</xdr:colOff>
      <xdr:row>138</xdr:row>
      <xdr:rowOff>0</xdr:rowOff>
    </xdr:to>
    <xdr:sp>
      <xdr:nvSpPr>
        <xdr:cNvPr id="403" name="Line 841"/>
        <xdr:cNvSpPr>
          <a:spLocks/>
        </xdr:cNvSpPr>
      </xdr:nvSpPr>
      <xdr:spPr>
        <a:xfrm flipV="1">
          <a:off x="3943350" y="22517100"/>
          <a:ext cx="762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99</xdr:row>
      <xdr:rowOff>152400</xdr:rowOff>
    </xdr:from>
    <xdr:to>
      <xdr:col>6</xdr:col>
      <xdr:colOff>104775</xdr:colOff>
      <xdr:row>99</xdr:row>
      <xdr:rowOff>152400</xdr:rowOff>
    </xdr:to>
    <xdr:sp>
      <xdr:nvSpPr>
        <xdr:cNvPr id="404" name="Line 853"/>
        <xdr:cNvSpPr>
          <a:spLocks/>
        </xdr:cNvSpPr>
      </xdr:nvSpPr>
      <xdr:spPr>
        <a:xfrm>
          <a:off x="3248025" y="16402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105</xdr:row>
      <xdr:rowOff>0</xdr:rowOff>
    </xdr:from>
    <xdr:to>
      <xdr:col>6</xdr:col>
      <xdr:colOff>104775</xdr:colOff>
      <xdr:row>105</xdr:row>
      <xdr:rowOff>0</xdr:rowOff>
    </xdr:to>
    <xdr:sp>
      <xdr:nvSpPr>
        <xdr:cNvPr id="405" name="Line 855"/>
        <xdr:cNvSpPr>
          <a:spLocks/>
        </xdr:cNvSpPr>
      </xdr:nvSpPr>
      <xdr:spPr>
        <a:xfrm>
          <a:off x="3248025" y="172212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106</xdr:row>
      <xdr:rowOff>19050</xdr:rowOff>
    </xdr:from>
    <xdr:to>
      <xdr:col>6</xdr:col>
      <xdr:colOff>104775</xdr:colOff>
      <xdr:row>106</xdr:row>
      <xdr:rowOff>19050</xdr:rowOff>
    </xdr:to>
    <xdr:sp>
      <xdr:nvSpPr>
        <xdr:cNvPr id="406" name="Line 856"/>
        <xdr:cNvSpPr>
          <a:spLocks/>
        </xdr:cNvSpPr>
      </xdr:nvSpPr>
      <xdr:spPr>
        <a:xfrm>
          <a:off x="3248025" y="174021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108</xdr:row>
      <xdr:rowOff>0</xdr:rowOff>
    </xdr:from>
    <xdr:to>
      <xdr:col>6</xdr:col>
      <xdr:colOff>114300</xdr:colOff>
      <xdr:row>108</xdr:row>
      <xdr:rowOff>0</xdr:rowOff>
    </xdr:to>
    <xdr:sp>
      <xdr:nvSpPr>
        <xdr:cNvPr id="407" name="Line 857"/>
        <xdr:cNvSpPr>
          <a:spLocks/>
        </xdr:cNvSpPr>
      </xdr:nvSpPr>
      <xdr:spPr>
        <a:xfrm>
          <a:off x="3257550" y="177069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98</xdr:row>
      <xdr:rowOff>95250</xdr:rowOff>
    </xdr:from>
    <xdr:to>
      <xdr:col>6</xdr:col>
      <xdr:colOff>85725</xdr:colOff>
      <xdr:row>98</xdr:row>
      <xdr:rowOff>152400</xdr:rowOff>
    </xdr:to>
    <xdr:sp>
      <xdr:nvSpPr>
        <xdr:cNvPr id="408" name="Line 858"/>
        <xdr:cNvSpPr>
          <a:spLocks/>
        </xdr:cNvSpPr>
      </xdr:nvSpPr>
      <xdr:spPr>
        <a:xfrm>
          <a:off x="3276600" y="161829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295275</xdr:colOff>
      <xdr:row>111</xdr:row>
      <xdr:rowOff>104775</xdr:rowOff>
    </xdr:from>
    <xdr:to>
      <xdr:col>15</xdr:col>
      <xdr:colOff>304800</xdr:colOff>
      <xdr:row>127</xdr:row>
      <xdr:rowOff>9525</xdr:rowOff>
    </xdr:to>
    <xdr:pic>
      <xdr:nvPicPr>
        <xdr:cNvPr id="409" name="Picture 901"/>
        <xdr:cNvPicPr preferRelativeResize="1">
          <a:picLocks noChangeAspect="1"/>
        </xdr:cNvPicPr>
      </xdr:nvPicPr>
      <xdr:blipFill>
        <a:blip r:embed="rId1"/>
        <a:stretch>
          <a:fillRect/>
        </a:stretch>
      </xdr:blipFill>
      <xdr:spPr>
        <a:xfrm>
          <a:off x="7572375" y="18297525"/>
          <a:ext cx="1038225" cy="2495550"/>
        </a:xfrm>
        <a:prstGeom prst="rect">
          <a:avLst/>
        </a:prstGeom>
        <a:noFill/>
        <a:ln w="9525" cmpd="sng">
          <a:noFill/>
        </a:ln>
      </xdr:spPr>
    </xdr:pic>
    <xdr:clientData/>
  </xdr:twoCellAnchor>
  <xdr:twoCellAnchor>
    <xdr:from>
      <xdr:col>7</xdr:col>
      <xdr:colOff>295275</xdr:colOff>
      <xdr:row>148</xdr:row>
      <xdr:rowOff>38100</xdr:rowOff>
    </xdr:from>
    <xdr:to>
      <xdr:col>8</xdr:col>
      <xdr:colOff>257175</xdr:colOff>
      <xdr:row>150</xdr:row>
      <xdr:rowOff>0</xdr:rowOff>
    </xdr:to>
    <xdr:sp>
      <xdr:nvSpPr>
        <xdr:cNvPr id="410" name="Arc 903"/>
        <xdr:cNvSpPr>
          <a:spLocks/>
        </xdr:cNvSpPr>
      </xdr:nvSpPr>
      <xdr:spPr>
        <a:xfrm>
          <a:off x="4067175" y="24222075"/>
          <a:ext cx="542925" cy="285750"/>
        </a:xfrm>
        <a:custGeom>
          <a:pathLst>
            <a:path fill="none" h="14572" w="21479">
              <a:moveTo>
                <a:pt x="15944" y="-1"/>
              </a:moveTo>
              <a:cubicBezTo>
                <a:pt x="19052" y="3401"/>
                <a:pt x="20992" y="7707"/>
                <a:pt x="21479" y="12288"/>
              </a:cubicBezTo>
            </a:path>
            <a:path stroke="0" h="14572" w="21479">
              <a:moveTo>
                <a:pt x="15944" y="-1"/>
              </a:moveTo>
              <a:cubicBezTo>
                <a:pt x="19052" y="3401"/>
                <a:pt x="20992" y="7707"/>
                <a:pt x="21479" y="12288"/>
              </a:cubicBezTo>
              <a:lnTo>
                <a:pt x="0" y="14572"/>
              </a:lnTo>
              <a:lnTo>
                <a:pt x="15944" y="-1"/>
              </a:lnTo>
              <a:close/>
            </a:path>
          </a:pathLst>
        </a:cu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99</xdr:row>
      <xdr:rowOff>133350</xdr:rowOff>
    </xdr:from>
    <xdr:to>
      <xdr:col>8</xdr:col>
      <xdr:colOff>457200</xdr:colOff>
      <xdr:row>99</xdr:row>
      <xdr:rowOff>142875</xdr:rowOff>
    </xdr:to>
    <xdr:sp>
      <xdr:nvSpPr>
        <xdr:cNvPr id="411" name="Line 904"/>
        <xdr:cNvSpPr>
          <a:spLocks/>
        </xdr:cNvSpPr>
      </xdr:nvSpPr>
      <xdr:spPr>
        <a:xfrm flipH="1" flipV="1">
          <a:off x="4752975" y="16383000"/>
          <a:ext cx="47625"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89</xdr:row>
      <xdr:rowOff>57150</xdr:rowOff>
    </xdr:from>
    <xdr:to>
      <xdr:col>5</xdr:col>
      <xdr:colOff>47625</xdr:colOff>
      <xdr:row>89</xdr:row>
      <xdr:rowOff>114300</xdr:rowOff>
    </xdr:to>
    <xdr:sp>
      <xdr:nvSpPr>
        <xdr:cNvPr id="1" name="Line 1"/>
        <xdr:cNvSpPr>
          <a:spLocks/>
        </xdr:cNvSpPr>
      </xdr:nvSpPr>
      <xdr:spPr>
        <a:xfrm flipV="1">
          <a:off x="2571750" y="14687550"/>
          <a:ext cx="8572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148</xdr:row>
      <xdr:rowOff>0</xdr:rowOff>
    </xdr:from>
    <xdr:ext cx="76200" cy="200025"/>
    <xdr:sp fLocksText="0">
      <xdr:nvSpPr>
        <xdr:cNvPr id="2" name="Text Box 2"/>
        <xdr:cNvSpPr txBox="1">
          <a:spLocks noChangeArrowheads="1"/>
        </xdr:cNvSpPr>
      </xdr:nvSpPr>
      <xdr:spPr>
        <a:xfrm>
          <a:off x="247650" y="2418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66675</xdr:colOff>
      <xdr:row>98</xdr:row>
      <xdr:rowOff>9525</xdr:rowOff>
    </xdr:from>
    <xdr:to>
      <xdr:col>5</xdr:col>
      <xdr:colOff>552450</xdr:colOff>
      <xdr:row>98</xdr:row>
      <xdr:rowOff>9525</xdr:rowOff>
    </xdr:to>
    <xdr:sp>
      <xdr:nvSpPr>
        <xdr:cNvPr id="3" name="Line 3"/>
        <xdr:cNvSpPr>
          <a:spLocks/>
        </xdr:cNvSpPr>
      </xdr:nvSpPr>
      <xdr:spPr>
        <a:xfrm flipV="1">
          <a:off x="1514475" y="16097250"/>
          <a:ext cx="16478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98</xdr:row>
      <xdr:rowOff>0</xdr:rowOff>
    </xdr:from>
    <xdr:to>
      <xdr:col>3</xdr:col>
      <xdr:colOff>85725</xdr:colOff>
      <xdr:row>111</xdr:row>
      <xdr:rowOff>9525</xdr:rowOff>
    </xdr:to>
    <xdr:sp>
      <xdr:nvSpPr>
        <xdr:cNvPr id="4" name="Line 4"/>
        <xdr:cNvSpPr>
          <a:spLocks/>
        </xdr:cNvSpPr>
      </xdr:nvSpPr>
      <xdr:spPr>
        <a:xfrm>
          <a:off x="1524000" y="16087725"/>
          <a:ext cx="19050" cy="2114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111</xdr:row>
      <xdr:rowOff>0</xdr:rowOff>
    </xdr:from>
    <xdr:to>
      <xdr:col>5</xdr:col>
      <xdr:colOff>542925</xdr:colOff>
      <xdr:row>111</xdr:row>
      <xdr:rowOff>0</xdr:rowOff>
    </xdr:to>
    <xdr:sp>
      <xdr:nvSpPr>
        <xdr:cNvPr id="5" name="Line 5"/>
        <xdr:cNvSpPr>
          <a:spLocks/>
        </xdr:cNvSpPr>
      </xdr:nvSpPr>
      <xdr:spPr>
        <a:xfrm>
          <a:off x="1543050" y="18192750"/>
          <a:ext cx="16097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98</xdr:row>
      <xdr:rowOff>0</xdr:rowOff>
    </xdr:from>
    <xdr:to>
      <xdr:col>5</xdr:col>
      <xdr:colOff>542925</xdr:colOff>
      <xdr:row>111</xdr:row>
      <xdr:rowOff>9525</xdr:rowOff>
    </xdr:to>
    <xdr:sp>
      <xdr:nvSpPr>
        <xdr:cNvPr id="6" name="Line 6"/>
        <xdr:cNvSpPr>
          <a:spLocks/>
        </xdr:cNvSpPr>
      </xdr:nvSpPr>
      <xdr:spPr>
        <a:xfrm>
          <a:off x="3152775" y="16087725"/>
          <a:ext cx="0" cy="2114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88</xdr:row>
      <xdr:rowOff>38100</xdr:rowOff>
    </xdr:from>
    <xdr:to>
      <xdr:col>4</xdr:col>
      <xdr:colOff>295275</xdr:colOff>
      <xdr:row>140</xdr:row>
      <xdr:rowOff>57150</xdr:rowOff>
    </xdr:to>
    <xdr:sp>
      <xdr:nvSpPr>
        <xdr:cNvPr id="7" name="Line 7"/>
        <xdr:cNvSpPr>
          <a:spLocks/>
        </xdr:cNvSpPr>
      </xdr:nvSpPr>
      <xdr:spPr>
        <a:xfrm>
          <a:off x="2324100" y="14506575"/>
          <a:ext cx="0" cy="84391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98</xdr:row>
      <xdr:rowOff>123825</xdr:rowOff>
    </xdr:from>
    <xdr:to>
      <xdr:col>9</xdr:col>
      <xdr:colOff>123825</xdr:colOff>
      <xdr:row>98</xdr:row>
      <xdr:rowOff>123825</xdr:rowOff>
    </xdr:to>
    <xdr:sp>
      <xdr:nvSpPr>
        <xdr:cNvPr id="8" name="Line 8"/>
        <xdr:cNvSpPr>
          <a:spLocks/>
        </xdr:cNvSpPr>
      </xdr:nvSpPr>
      <xdr:spPr>
        <a:xfrm flipV="1">
          <a:off x="1524000" y="16211550"/>
          <a:ext cx="3533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91</xdr:row>
      <xdr:rowOff>123825</xdr:rowOff>
    </xdr:from>
    <xdr:to>
      <xdr:col>3</xdr:col>
      <xdr:colOff>66675</xdr:colOff>
      <xdr:row>97</xdr:row>
      <xdr:rowOff>114300</xdr:rowOff>
    </xdr:to>
    <xdr:sp>
      <xdr:nvSpPr>
        <xdr:cNvPr id="9" name="Line 9"/>
        <xdr:cNvSpPr>
          <a:spLocks/>
        </xdr:cNvSpPr>
      </xdr:nvSpPr>
      <xdr:spPr>
        <a:xfrm flipV="1">
          <a:off x="1514475" y="15078075"/>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97</xdr:row>
      <xdr:rowOff>85725</xdr:rowOff>
    </xdr:from>
    <xdr:to>
      <xdr:col>4</xdr:col>
      <xdr:colOff>133350</xdr:colOff>
      <xdr:row>97</xdr:row>
      <xdr:rowOff>85725</xdr:rowOff>
    </xdr:to>
    <xdr:sp>
      <xdr:nvSpPr>
        <xdr:cNvPr id="10" name="Line 10"/>
        <xdr:cNvSpPr>
          <a:spLocks/>
        </xdr:cNvSpPr>
      </xdr:nvSpPr>
      <xdr:spPr>
        <a:xfrm flipV="1">
          <a:off x="1514475" y="160115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97</xdr:row>
      <xdr:rowOff>85725</xdr:rowOff>
    </xdr:from>
    <xdr:to>
      <xdr:col>5</xdr:col>
      <xdr:colOff>552450</xdr:colOff>
      <xdr:row>97</xdr:row>
      <xdr:rowOff>85725</xdr:rowOff>
    </xdr:to>
    <xdr:sp>
      <xdr:nvSpPr>
        <xdr:cNvPr id="11" name="Line 11"/>
        <xdr:cNvSpPr>
          <a:spLocks/>
        </xdr:cNvSpPr>
      </xdr:nvSpPr>
      <xdr:spPr>
        <a:xfrm>
          <a:off x="2476500" y="160115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9525</xdr:rowOff>
    </xdr:from>
    <xdr:to>
      <xdr:col>6</xdr:col>
      <xdr:colOff>533400</xdr:colOff>
      <xdr:row>98</xdr:row>
      <xdr:rowOff>9525</xdr:rowOff>
    </xdr:to>
    <xdr:sp>
      <xdr:nvSpPr>
        <xdr:cNvPr id="12" name="Line 12"/>
        <xdr:cNvSpPr>
          <a:spLocks/>
        </xdr:cNvSpPr>
      </xdr:nvSpPr>
      <xdr:spPr>
        <a:xfrm>
          <a:off x="3190875" y="16097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108</xdr:row>
      <xdr:rowOff>0</xdr:rowOff>
    </xdr:from>
    <xdr:to>
      <xdr:col>5</xdr:col>
      <xdr:colOff>161925</xdr:colOff>
      <xdr:row>108</xdr:row>
      <xdr:rowOff>0</xdr:rowOff>
    </xdr:to>
    <xdr:sp>
      <xdr:nvSpPr>
        <xdr:cNvPr id="13" name="Line 13"/>
        <xdr:cNvSpPr>
          <a:spLocks/>
        </xdr:cNvSpPr>
      </xdr:nvSpPr>
      <xdr:spPr>
        <a:xfrm>
          <a:off x="1952625" y="17706975"/>
          <a:ext cx="8191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111</xdr:row>
      <xdr:rowOff>0</xdr:rowOff>
    </xdr:from>
    <xdr:to>
      <xdr:col>4</xdr:col>
      <xdr:colOff>104775</xdr:colOff>
      <xdr:row>132</xdr:row>
      <xdr:rowOff>0</xdr:rowOff>
    </xdr:to>
    <xdr:sp>
      <xdr:nvSpPr>
        <xdr:cNvPr id="14" name="Line 14"/>
        <xdr:cNvSpPr>
          <a:spLocks/>
        </xdr:cNvSpPr>
      </xdr:nvSpPr>
      <xdr:spPr>
        <a:xfrm flipH="1" flipV="1">
          <a:off x="1533525" y="18192750"/>
          <a:ext cx="600075" cy="34004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111</xdr:row>
      <xdr:rowOff>0</xdr:rowOff>
    </xdr:from>
    <xdr:to>
      <xdr:col>5</xdr:col>
      <xdr:colOff>542925</xdr:colOff>
      <xdr:row>132</xdr:row>
      <xdr:rowOff>9525</xdr:rowOff>
    </xdr:to>
    <xdr:sp>
      <xdr:nvSpPr>
        <xdr:cNvPr id="15" name="Line 15"/>
        <xdr:cNvSpPr>
          <a:spLocks/>
        </xdr:cNvSpPr>
      </xdr:nvSpPr>
      <xdr:spPr>
        <a:xfrm flipH="1">
          <a:off x="2533650" y="18192750"/>
          <a:ext cx="619125" cy="3409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132</xdr:row>
      <xdr:rowOff>9525</xdr:rowOff>
    </xdr:from>
    <xdr:to>
      <xdr:col>6</xdr:col>
      <xdr:colOff>342900</xdr:colOff>
      <xdr:row>132</xdr:row>
      <xdr:rowOff>9525</xdr:rowOff>
    </xdr:to>
    <xdr:sp>
      <xdr:nvSpPr>
        <xdr:cNvPr id="16" name="Line 16"/>
        <xdr:cNvSpPr>
          <a:spLocks/>
        </xdr:cNvSpPr>
      </xdr:nvSpPr>
      <xdr:spPr>
        <a:xfrm flipV="1">
          <a:off x="2371725" y="216027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107</xdr:row>
      <xdr:rowOff>66675</xdr:rowOff>
    </xdr:from>
    <xdr:to>
      <xdr:col>3</xdr:col>
      <xdr:colOff>504825</xdr:colOff>
      <xdr:row>108</xdr:row>
      <xdr:rowOff>142875</xdr:rowOff>
    </xdr:to>
    <xdr:sp>
      <xdr:nvSpPr>
        <xdr:cNvPr id="17" name="Line 17"/>
        <xdr:cNvSpPr>
          <a:spLocks/>
        </xdr:cNvSpPr>
      </xdr:nvSpPr>
      <xdr:spPr>
        <a:xfrm>
          <a:off x="1952625" y="17611725"/>
          <a:ext cx="0" cy="2381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110</xdr:row>
      <xdr:rowOff>76200</xdr:rowOff>
    </xdr:from>
    <xdr:to>
      <xdr:col>5</xdr:col>
      <xdr:colOff>533400</xdr:colOff>
      <xdr:row>110</xdr:row>
      <xdr:rowOff>76200</xdr:rowOff>
    </xdr:to>
    <xdr:sp>
      <xdr:nvSpPr>
        <xdr:cNvPr id="18" name="Line 18"/>
        <xdr:cNvSpPr>
          <a:spLocks/>
        </xdr:cNvSpPr>
      </xdr:nvSpPr>
      <xdr:spPr>
        <a:xfrm flipV="1">
          <a:off x="2857500" y="18107025"/>
          <a:ext cx="285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108</xdr:row>
      <xdr:rowOff>95250</xdr:rowOff>
    </xdr:from>
    <xdr:to>
      <xdr:col>3</xdr:col>
      <xdr:colOff>161925</xdr:colOff>
      <xdr:row>108</xdr:row>
      <xdr:rowOff>95250</xdr:rowOff>
    </xdr:to>
    <xdr:sp>
      <xdr:nvSpPr>
        <xdr:cNvPr id="19" name="Line 19"/>
        <xdr:cNvSpPr>
          <a:spLocks/>
        </xdr:cNvSpPr>
      </xdr:nvSpPr>
      <xdr:spPr>
        <a:xfrm>
          <a:off x="1543050" y="17802225"/>
          <a:ext cx="666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108</xdr:row>
      <xdr:rowOff>95250</xdr:rowOff>
    </xdr:from>
    <xdr:to>
      <xdr:col>4</xdr:col>
      <xdr:colOff>161925</xdr:colOff>
      <xdr:row>108</xdr:row>
      <xdr:rowOff>95250</xdr:rowOff>
    </xdr:to>
    <xdr:sp>
      <xdr:nvSpPr>
        <xdr:cNvPr id="20" name="Line 20"/>
        <xdr:cNvSpPr>
          <a:spLocks/>
        </xdr:cNvSpPr>
      </xdr:nvSpPr>
      <xdr:spPr>
        <a:xfrm>
          <a:off x="1857375" y="17802225"/>
          <a:ext cx="3333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98</xdr:row>
      <xdr:rowOff>123825</xdr:rowOff>
    </xdr:from>
    <xdr:to>
      <xdr:col>4</xdr:col>
      <xdr:colOff>276225</xdr:colOff>
      <xdr:row>99</xdr:row>
      <xdr:rowOff>133350</xdr:rowOff>
    </xdr:to>
    <xdr:sp>
      <xdr:nvSpPr>
        <xdr:cNvPr id="21" name="Line 21"/>
        <xdr:cNvSpPr>
          <a:spLocks/>
        </xdr:cNvSpPr>
      </xdr:nvSpPr>
      <xdr:spPr>
        <a:xfrm>
          <a:off x="1504950" y="16211550"/>
          <a:ext cx="80010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100</xdr:row>
      <xdr:rowOff>0</xdr:rowOff>
    </xdr:from>
    <xdr:to>
      <xdr:col>4</xdr:col>
      <xdr:colOff>295275</xdr:colOff>
      <xdr:row>106</xdr:row>
      <xdr:rowOff>19050</xdr:rowOff>
    </xdr:to>
    <xdr:sp>
      <xdr:nvSpPr>
        <xdr:cNvPr id="22" name="Line 22"/>
        <xdr:cNvSpPr>
          <a:spLocks/>
        </xdr:cNvSpPr>
      </xdr:nvSpPr>
      <xdr:spPr>
        <a:xfrm>
          <a:off x="2324100" y="16411575"/>
          <a:ext cx="0" cy="9906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103</xdr:row>
      <xdr:rowOff>104775</xdr:rowOff>
    </xdr:from>
    <xdr:to>
      <xdr:col>3</xdr:col>
      <xdr:colOff>85725</xdr:colOff>
      <xdr:row>105</xdr:row>
      <xdr:rowOff>28575</xdr:rowOff>
    </xdr:to>
    <xdr:sp>
      <xdr:nvSpPr>
        <xdr:cNvPr id="23" name="Line 23"/>
        <xdr:cNvSpPr>
          <a:spLocks/>
        </xdr:cNvSpPr>
      </xdr:nvSpPr>
      <xdr:spPr>
        <a:xfrm flipH="1" flipV="1">
          <a:off x="552450" y="17002125"/>
          <a:ext cx="981075" cy="2476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97</xdr:row>
      <xdr:rowOff>104775</xdr:rowOff>
    </xdr:from>
    <xdr:to>
      <xdr:col>1</xdr:col>
      <xdr:colOff>533400</xdr:colOff>
      <xdr:row>103</xdr:row>
      <xdr:rowOff>123825</xdr:rowOff>
    </xdr:to>
    <xdr:sp>
      <xdr:nvSpPr>
        <xdr:cNvPr id="24" name="Line 24"/>
        <xdr:cNvSpPr>
          <a:spLocks/>
        </xdr:cNvSpPr>
      </xdr:nvSpPr>
      <xdr:spPr>
        <a:xfrm flipH="1">
          <a:off x="552450" y="16030575"/>
          <a:ext cx="228600" cy="990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97</xdr:row>
      <xdr:rowOff>114300</xdr:rowOff>
    </xdr:from>
    <xdr:to>
      <xdr:col>3</xdr:col>
      <xdr:colOff>66675</xdr:colOff>
      <xdr:row>98</xdr:row>
      <xdr:rowOff>123825</xdr:rowOff>
    </xdr:to>
    <xdr:sp>
      <xdr:nvSpPr>
        <xdr:cNvPr id="25" name="Line 25"/>
        <xdr:cNvSpPr>
          <a:spLocks/>
        </xdr:cNvSpPr>
      </xdr:nvSpPr>
      <xdr:spPr>
        <a:xfrm>
          <a:off x="771525" y="16040100"/>
          <a:ext cx="742950" cy="1714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99</xdr:row>
      <xdr:rowOff>142875</xdr:rowOff>
    </xdr:from>
    <xdr:to>
      <xdr:col>5</xdr:col>
      <xdr:colOff>276225</xdr:colOff>
      <xdr:row>106</xdr:row>
      <xdr:rowOff>19050</xdr:rowOff>
    </xdr:to>
    <xdr:sp>
      <xdr:nvSpPr>
        <xdr:cNvPr id="26" name="Freeform 26"/>
        <xdr:cNvSpPr>
          <a:spLocks/>
        </xdr:cNvSpPr>
      </xdr:nvSpPr>
      <xdr:spPr>
        <a:xfrm>
          <a:off x="1781175" y="16392525"/>
          <a:ext cx="1104900" cy="1009650"/>
        </a:xfrm>
        <a:custGeom>
          <a:pathLst>
            <a:path h="84" w="97">
              <a:moveTo>
                <a:pt x="49" y="0"/>
              </a:moveTo>
              <a:cubicBezTo>
                <a:pt x="58" y="2"/>
                <a:pt x="67" y="5"/>
                <a:pt x="75" y="8"/>
              </a:cubicBezTo>
              <a:cubicBezTo>
                <a:pt x="83" y="11"/>
                <a:pt x="97" y="17"/>
                <a:pt x="96" y="21"/>
              </a:cubicBezTo>
              <a:cubicBezTo>
                <a:pt x="95" y="25"/>
                <a:pt x="79" y="32"/>
                <a:pt x="71" y="35"/>
              </a:cubicBezTo>
              <a:cubicBezTo>
                <a:pt x="63" y="38"/>
                <a:pt x="56" y="40"/>
                <a:pt x="48" y="42"/>
              </a:cubicBezTo>
              <a:cubicBezTo>
                <a:pt x="40" y="44"/>
                <a:pt x="30" y="44"/>
                <a:pt x="22" y="48"/>
              </a:cubicBezTo>
              <a:cubicBezTo>
                <a:pt x="14" y="52"/>
                <a:pt x="0" y="59"/>
                <a:pt x="0" y="64"/>
              </a:cubicBezTo>
              <a:cubicBezTo>
                <a:pt x="0" y="69"/>
                <a:pt x="16" y="76"/>
                <a:pt x="24" y="79"/>
              </a:cubicBezTo>
              <a:cubicBezTo>
                <a:pt x="32" y="82"/>
                <a:pt x="44" y="83"/>
                <a:pt x="48" y="84"/>
              </a:cubicBezTo>
            </a:path>
          </a:pathLst>
        </a:cu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99</xdr:row>
      <xdr:rowOff>133350</xdr:rowOff>
    </xdr:from>
    <xdr:to>
      <xdr:col>5</xdr:col>
      <xdr:colOff>542925</xdr:colOff>
      <xdr:row>106</xdr:row>
      <xdr:rowOff>19050</xdr:rowOff>
    </xdr:to>
    <xdr:sp>
      <xdr:nvSpPr>
        <xdr:cNvPr id="27" name="Freeform 27"/>
        <xdr:cNvSpPr>
          <a:spLocks/>
        </xdr:cNvSpPr>
      </xdr:nvSpPr>
      <xdr:spPr>
        <a:xfrm>
          <a:off x="1543050" y="16383000"/>
          <a:ext cx="1609725" cy="1019175"/>
        </a:xfrm>
        <a:custGeom>
          <a:pathLst>
            <a:path h="84" w="187">
              <a:moveTo>
                <a:pt x="89" y="0"/>
              </a:moveTo>
              <a:cubicBezTo>
                <a:pt x="105" y="1"/>
                <a:pt x="122" y="2"/>
                <a:pt x="138" y="5"/>
              </a:cubicBezTo>
              <a:cubicBezTo>
                <a:pt x="154" y="8"/>
                <a:pt x="181" y="16"/>
                <a:pt x="184" y="21"/>
              </a:cubicBezTo>
              <a:cubicBezTo>
                <a:pt x="187" y="26"/>
                <a:pt x="173" y="35"/>
                <a:pt x="157" y="38"/>
              </a:cubicBezTo>
              <a:cubicBezTo>
                <a:pt x="141" y="41"/>
                <a:pt x="108" y="41"/>
                <a:pt x="89" y="42"/>
              </a:cubicBezTo>
              <a:cubicBezTo>
                <a:pt x="70" y="43"/>
                <a:pt x="57" y="44"/>
                <a:pt x="42" y="47"/>
              </a:cubicBezTo>
              <a:cubicBezTo>
                <a:pt x="27" y="50"/>
                <a:pt x="0" y="57"/>
                <a:pt x="0" y="62"/>
              </a:cubicBezTo>
              <a:cubicBezTo>
                <a:pt x="0" y="67"/>
                <a:pt x="26" y="76"/>
                <a:pt x="41" y="80"/>
              </a:cubicBezTo>
              <a:cubicBezTo>
                <a:pt x="56" y="84"/>
                <a:pt x="81" y="84"/>
                <a:pt x="90" y="84"/>
              </a:cubicBezTo>
            </a:path>
          </a:pathLst>
        </a:cu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104</xdr:row>
      <xdr:rowOff>0</xdr:rowOff>
    </xdr:from>
    <xdr:to>
      <xdr:col>1</xdr:col>
      <xdr:colOff>285750</xdr:colOff>
      <xdr:row>105</xdr:row>
      <xdr:rowOff>19050</xdr:rowOff>
    </xdr:to>
    <xdr:sp>
      <xdr:nvSpPr>
        <xdr:cNvPr id="28" name="Line 28"/>
        <xdr:cNvSpPr>
          <a:spLocks/>
        </xdr:cNvSpPr>
      </xdr:nvSpPr>
      <xdr:spPr>
        <a:xfrm flipH="1">
          <a:off x="485775" y="17059275"/>
          <a:ext cx="47625" cy="180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104</xdr:row>
      <xdr:rowOff>38100</xdr:rowOff>
    </xdr:from>
    <xdr:to>
      <xdr:col>1</xdr:col>
      <xdr:colOff>333375</xdr:colOff>
      <xdr:row>104</xdr:row>
      <xdr:rowOff>47625</xdr:rowOff>
    </xdr:to>
    <xdr:sp>
      <xdr:nvSpPr>
        <xdr:cNvPr id="29" name="Line 29"/>
        <xdr:cNvSpPr>
          <a:spLocks/>
        </xdr:cNvSpPr>
      </xdr:nvSpPr>
      <xdr:spPr>
        <a:xfrm>
          <a:off x="523875" y="17097375"/>
          <a:ext cx="57150" cy="95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106</xdr:row>
      <xdr:rowOff>47625</xdr:rowOff>
    </xdr:from>
    <xdr:to>
      <xdr:col>4</xdr:col>
      <xdr:colOff>276225</xdr:colOff>
      <xdr:row>107</xdr:row>
      <xdr:rowOff>38100</xdr:rowOff>
    </xdr:to>
    <xdr:sp>
      <xdr:nvSpPr>
        <xdr:cNvPr id="30" name="Line 30"/>
        <xdr:cNvSpPr>
          <a:spLocks/>
        </xdr:cNvSpPr>
      </xdr:nvSpPr>
      <xdr:spPr>
        <a:xfrm flipV="1">
          <a:off x="2266950" y="17430750"/>
          <a:ext cx="38100" cy="1524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97</xdr:row>
      <xdr:rowOff>66675</xdr:rowOff>
    </xdr:from>
    <xdr:to>
      <xdr:col>1</xdr:col>
      <xdr:colOff>476250</xdr:colOff>
      <xdr:row>97</xdr:row>
      <xdr:rowOff>104775</xdr:rowOff>
    </xdr:to>
    <xdr:sp>
      <xdr:nvSpPr>
        <xdr:cNvPr id="31" name="Line 31"/>
        <xdr:cNvSpPr>
          <a:spLocks/>
        </xdr:cNvSpPr>
      </xdr:nvSpPr>
      <xdr:spPr>
        <a:xfrm flipH="1" flipV="1">
          <a:off x="561975" y="15992475"/>
          <a:ext cx="1619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103</xdr:row>
      <xdr:rowOff>66675</xdr:rowOff>
    </xdr:from>
    <xdr:to>
      <xdr:col>1</xdr:col>
      <xdr:colOff>257175</xdr:colOff>
      <xdr:row>103</xdr:row>
      <xdr:rowOff>104775</xdr:rowOff>
    </xdr:to>
    <xdr:sp>
      <xdr:nvSpPr>
        <xdr:cNvPr id="32" name="Line 32"/>
        <xdr:cNvSpPr>
          <a:spLocks/>
        </xdr:cNvSpPr>
      </xdr:nvSpPr>
      <xdr:spPr>
        <a:xfrm flipH="1" flipV="1">
          <a:off x="352425" y="16964025"/>
          <a:ext cx="1524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97</xdr:row>
      <xdr:rowOff>95250</xdr:rowOff>
    </xdr:from>
    <xdr:to>
      <xdr:col>1</xdr:col>
      <xdr:colOff>419100</xdr:colOff>
      <xdr:row>100</xdr:row>
      <xdr:rowOff>47625</xdr:rowOff>
    </xdr:to>
    <xdr:sp>
      <xdr:nvSpPr>
        <xdr:cNvPr id="33" name="Line 33"/>
        <xdr:cNvSpPr>
          <a:spLocks/>
        </xdr:cNvSpPr>
      </xdr:nvSpPr>
      <xdr:spPr>
        <a:xfrm flipH="1">
          <a:off x="561975" y="16021050"/>
          <a:ext cx="1047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101</xdr:row>
      <xdr:rowOff>19050</xdr:rowOff>
    </xdr:from>
    <xdr:to>
      <xdr:col>1</xdr:col>
      <xdr:colOff>276225</xdr:colOff>
      <xdr:row>103</xdr:row>
      <xdr:rowOff>85725</xdr:rowOff>
    </xdr:to>
    <xdr:sp>
      <xdr:nvSpPr>
        <xdr:cNvPr id="34" name="Line 34"/>
        <xdr:cNvSpPr>
          <a:spLocks/>
        </xdr:cNvSpPr>
      </xdr:nvSpPr>
      <xdr:spPr>
        <a:xfrm flipV="1">
          <a:off x="428625" y="16592550"/>
          <a:ext cx="857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86</xdr:row>
      <xdr:rowOff>9525</xdr:rowOff>
    </xdr:from>
    <xdr:to>
      <xdr:col>5</xdr:col>
      <xdr:colOff>523875</xdr:colOff>
      <xdr:row>95</xdr:row>
      <xdr:rowOff>66675</xdr:rowOff>
    </xdr:to>
    <xdr:sp>
      <xdr:nvSpPr>
        <xdr:cNvPr id="35" name="Oval 35"/>
        <xdr:cNvSpPr>
          <a:spLocks/>
        </xdr:cNvSpPr>
      </xdr:nvSpPr>
      <xdr:spPr>
        <a:xfrm>
          <a:off x="1533525" y="14154150"/>
          <a:ext cx="1600200" cy="15144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88</xdr:row>
      <xdr:rowOff>47625</xdr:rowOff>
    </xdr:from>
    <xdr:to>
      <xdr:col>5</xdr:col>
      <xdr:colOff>152400</xdr:colOff>
      <xdr:row>93</xdr:row>
      <xdr:rowOff>85725</xdr:rowOff>
    </xdr:to>
    <xdr:sp>
      <xdr:nvSpPr>
        <xdr:cNvPr id="36" name="Oval 36"/>
        <xdr:cNvSpPr>
          <a:spLocks/>
        </xdr:cNvSpPr>
      </xdr:nvSpPr>
      <xdr:spPr>
        <a:xfrm>
          <a:off x="1924050" y="14516100"/>
          <a:ext cx="838200" cy="847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88</xdr:row>
      <xdr:rowOff>38100</xdr:rowOff>
    </xdr:from>
    <xdr:to>
      <xdr:col>4</xdr:col>
      <xdr:colOff>276225</xdr:colOff>
      <xdr:row>88</xdr:row>
      <xdr:rowOff>47625</xdr:rowOff>
    </xdr:to>
    <xdr:sp>
      <xdr:nvSpPr>
        <xdr:cNvPr id="37" name="Line 37"/>
        <xdr:cNvSpPr>
          <a:spLocks/>
        </xdr:cNvSpPr>
      </xdr:nvSpPr>
      <xdr:spPr>
        <a:xfrm flipH="1">
          <a:off x="1647825" y="14506575"/>
          <a:ext cx="657225" cy="9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88</xdr:row>
      <xdr:rowOff>38100</xdr:rowOff>
    </xdr:from>
    <xdr:to>
      <xdr:col>3</xdr:col>
      <xdr:colOff>219075</xdr:colOff>
      <xdr:row>88</xdr:row>
      <xdr:rowOff>38100</xdr:rowOff>
    </xdr:to>
    <xdr:sp>
      <xdr:nvSpPr>
        <xdr:cNvPr id="38" name="Line 38"/>
        <xdr:cNvSpPr>
          <a:spLocks/>
        </xdr:cNvSpPr>
      </xdr:nvSpPr>
      <xdr:spPr>
        <a:xfrm flipH="1" flipV="1">
          <a:off x="666750" y="14506575"/>
          <a:ext cx="10001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86</xdr:row>
      <xdr:rowOff>9525</xdr:rowOff>
    </xdr:from>
    <xdr:to>
      <xdr:col>1</xdr:col>
      <xdr:colOff>428625</xdr:colOff>
      <xdr:row>88</xdr:row>
      <xdr:rowOff>47625</xdr:rowOff>
    </xdr:to>
    <xdr:sp>
      <xdr:nvSpPr>
        <xdr:cNvPr id="39" name="Line 39"/>
        <xdr:cNvSpPr>
          <a:spLocks/>
        </xdr:cNvSpPr>
      </xdr:nvSpPr>
      <xdr:spPr>
        <a:xfrm>
          <a:off x="676275" y="14154150"/>
          <a:ext cx="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76200</xdr:rowOff>
    </xdr:from>
    <xdr:to>
      <xdr:col>4</xdr:col>
      <xdr:colOff>295275</xdr:colOff>
      <xdr:row>91</xdr:row>
      <xdr:rowOff>38100</xdr:rowOff>
    </xdr:to>
    <xdr:sp>
      <xdr:nvSpPr>
        <xdr:cNvPr id="40" name="Line 40"/>
        <xdr:cNvSpPr>
          <a:spLocks/>
        </xdr:cNvSpPr>
      </xdr:nvSpPr>
      <xdr:spPr>
        <a:xfrm>
          <a:off x="2324100" y="14868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90</xdr:row>
      <xdr:rowOff>133350</xdr:rowOff>
    </xdr:from>
    <xdr:to>
      <xdr:col>4</xdr:col>
      <xdr:colOff>361950</xdr:colOff>
      <xdr:row>90</xdr:row>
      <xdr:rowOff>133350</xdr:rowOff>
    </xdr:to>
    <xdr:sp>
      <xdr:nvSpPr>
        <xdr:cNvPr id="41" name="Line 41"/>
        <xdr:cNvSpPr>
          <a:spLocks/>
        </xdr:cNvSpPr>
      </xdr:nvSpPr>
      <xdr:spPr>
        <a:xfrm>
          <a:off x="2257425" y="149256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87</xdr:row>
      <xdr:rowOff>85725</xdr:rowOff>
    </xdr:from>
    <xdr:to>
      <xdr:col>4</xdr:col>
      <xdr:colOff>552450</xdr:colOff>
      <xdr:row>87</xdr:row>
      <xdr:rowOff>85725</xdr:rowOff>
    </xdr:to>
    <xdr:sp>
      <xdr:nvSpPr>
        <xdr:cNvPr id="42" name="Line 42"/>
        <xdr:cNvSpPr>
          <a:spLocks/>
        </xdr:cNvSpPr>
      </xdr:nvSpPr>
      <xdr:spPr>
        <a:xfrm flipH="1" flipV="1">
          <a:off x="2333625" y="14392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86</xdr:row>
      <xdr:rowOff>19050</xdr:rowOff>
    </xdr:from>
    <xdr:to>
      <xdr:col>1</xdr:col>
      <xdr:colOff>390525</xdr:colOff>
      <xdr:row>86</xdr:row>
      <xdr:rowOff>19050</xdr:rowOff>
    </xdr:to>
    <xdr:sp>
      <xdr:nvSpPr>
        <xdr:cNvPr id="43" name="Line 43"/>
        <xdr:cNvSpPr>
          <a:spLocks/>
        </xdr:cNvSpPr>
      </xdr:nvSpPr>
      <xdr:spPr>
        <a:xfrm flipH="1">
          <a:off x="409575" y="14163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88</xdr:row>
      <xdr:rowOff>38100</xdr:rowOff>
    </xdr:from>
    <xdr:to>
      <xdr:col>1</xdr:col>
      <xdr:colOff>390525</xdr:colOff>
      <xdr:row>88</xdr:row>
      <xdr:rowOff>38100</xdr:rowOff>
    </xdr:to>
    <xdr:sp>
      <xdr:nvSpPr>
        <xdr:cNvPr id="44" name="Line 44"/>
        <xdr:cNvSpPr>
          <a:spLocks/>
        </xdr:cNvSpPr>
      </xdr:nvSpPr>
      <xdr:spPr>
        <a:xfrm flipH="1" flipV="1">
          <a:off x="419100" y="145065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87</xdr:row>
      <xdr:rowOff>76200</xdr:rowOff>
    </xdr:from>
    <xdr:to>
      <xdr:col>1</xdr:col>
      <xdr:colOff>285750</xdr:colOff>
      <xdr:row>88</xdr:row>
      <xdr:rowOff>38100</xdr:rowOff>
    </xdr:to>
    <xdr:sp>
      <xdr:nvSpPr>
        <xdr:cNvPr id="45" name="Line 45"/>
        <xdr:cNvSpPr>
          <a:spLocks/>
        </xdr:cNvSpPr>
      </xdr:nvSpPr>
      <xdr:spPr>
        <a:xfrm>
          <a:off x="533400" y="143827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83</xdr:row>
      <xdr:rowOff>95250</xdr:rowOff>
    </xdr:from>
    <xdr:to>
      <xdr:col>2</xdr:col>
      <xdr:colOff>438150</xdr:colOff>
      <xdr:row>83</xdr:row>
      <xdr:rowOff>95250</xdr:rowOff>
    </xdr:to>
    <xdr:sp>
      <xdr:nvSpPr>
        <xdr:cNvPr id="46" name="Line 46"/>
        <xdr:cNvSpPr>
          <a:spLocks/>
        </xdr:cNvSpPr>
      </xdr:nvSpPr>
      <xdr:spPr>
        <a:xfrm>
          <a:off x="676275" y="13754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84</xdr:row>
      <xdr:rowOff>85725</xdr:rowOff>
    </xdr:from>
    <xdr:to>
      <xdr:col>3</xdr:col>
      <xdr:colOff>342900</xdr:colOff>
      <xdr:row>84</xdr:row>
      <xdr:rowOff>85725</xdr:rowOff>
    </xdr:to>
    <xdr:sp>
      <xdr:nvSpPr>
        <xdr:cNvPr id="47" name="Line 47"/>
        <xdr:cNvSpPr>
          <a:spLocks/>
        </xdr:cNvSpPr>
      </xdr:nvSpPr>
      <xdr:spPr>
        <a:xfrm flipH="1" flipV="1">
          <a:off x="1647825" y="139065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110</xdr:row>
      <xdr:rowOff>85725</xdr:rowOff>
    </xdr:from>
    <xdr:to>
      <xdr:col>3</xdr:col>
      <xdr:colOff>400050</xdr:colOff>
      <xdr:row>110</xdr:row>
      <xdr:rowOff>85725</xdr:rowOff>
    </xdr:to>
    <xdr:sp>
      <xdr:nvSpPr>
        <xdr:cNvPr id="48" name="Line 48"/>
        <xdr:cNvSpPr>
          <a:spLocks/>
        </xdr:cNvSpPr>
      </xdr:nvSpPr>
      <xdr:spPr>
        <a:xfrm>
          <a:off x="1543050" y="181165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110</xdr:row>
      <xdr:rowOff>85725</xdr:rowOff>
    </xdr:from>
    <xdr:to>
      <xdr:col>4</xdr:col>
      <xdr:colOff>552450</xdr:colOff>
      <xdr:row>110</xdr:row>
      <xdr:rowOff>85725</xdr:rowOff>
    </xdr:to>
    <xdr:sp>
      <xdr:nvSpPr>
        <xdr:cNvPr id="49" name="Line 49"/>
        <xdr:cNvSpPr>
          <a:spLocks/>
        </xdr:cNvSpPr>
      </xdr:nvSpPr>
      <xdr:spPr>
        <a:xfrm flipV="1">
          <a:off x="2057400" y="18116550"/>
          <a:ext cx="5238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86</xdr:row>
      <xdr:rowOff>9525</xdr:rowOff>
    </xdr:from>
    <xdr:to>
      <xdr:col>4</xdr:col>
      <xdr:colOff>295275</xdr:colOff>
      <xdr:row>88</xdr:row>
      <xdr:rowOff>57150</xdr:rowOff>
    </xdr:to>
    <xdr:sp>
      <xdr:nvSpPr>
        <xdr:cNvPr id="50" name="Line 50"/>
        <xdr:cNvSpPr>
          <a:spLocks/>
        </xdr:cNvSpPr>
      </xdr:nvSpPr>
      <xdr:spPr>
        <a:xfrm flipH="1">
          <a:off x="2324100" y="14154150"/>
          <a:ext cx="0" cy="3714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117</xdr:row>
      <xdr:rowOff>9525</xdr:rowOff>
    </xdr:from>
    <xdr:to>
      <xdr:col>11</xdr:col>
      <xdr:colOff>581025</xdr:colOff>
      <xdr:row>126</xdr:row>
      <xdr:rowOff>38100</xdr:rowOff>
    </xdr:to>
    <xdr:sp>
      <xdr:nvSpPr>
        <xdr:cNvPr id="51" name="Rectangle 51"/>
        <xdr:cNvSpPr>
          <a:spLocks/>
        </xdr:cNvSpPr>
      </xdr:nvSpPr>
      <xdr:spPr>
        <a:xfrm>
          <a:off x="3771900" y="19173825"/>
          <a:ext cx="2924175" cy="14859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117</xdr:row>
      <xdr:rowOff>9525</xdr:rowOff>
    </xdr:from>
    <xdr:to>
      <xdr:col>11</xdr:col>
      <xdr:colOff>533400</xdr:colOff>
      <xdr:row>126</xdr:row>
      <xdr:rowOff>38100</xdr:rowOff>
    </xdr:to>
    <xdr:sp>
      <xdr:nvSpPr>
        <xdr:cNvPr id="52" name="Line 52"/>
        <xdr:cNvSpPr>
          <a:spLocks/>
        </xdr:cNvSpPr>
      </xdr:nvSpPr>
      <xdr:spPr>
        <a:xfrm flipH="1">
          <a:off x="6648450" y="19173825"/>
          <a:ext cx="0" cy="1485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117</xdr:row>
      <xdr:rowOff>9525</xdr:rowOff>
    </xdr:from>
    <xdr:to>
      <xdr:col>7</xdr:col>
      <xdr:colOff>47625</xdr:colOff>
      <xdr:row>126</xdr:row>
      <xdr:rowOff>19050</xdr:rowOff>
    </xdr:to>
    <xdr:sp>
      <xdr:nvSpPr>
        <xdr:cNvPr id="53" name="Line 53"/>
        <xdr:cNvSpPr>
          <a:spLocks/>
        </xdr:cNvSpPr>
      </xdr:nvSpPr>
      <xdr:spPr>
        <a:xfrm>
          <a:off x="3819525" y="19173825"/>
          <a:ext cx="0" cy="1466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115</xdr:row>
      <xdr:rowOff>19050</xdr:rowOff>
    </xdr:from>
    <xdr:to>
      <xdr:col>12</xdr:col>
      <xdr:colOff>0</xdr:colOff>
      <xdr:row>116</xdr:row>
      <xdr:rowOff>104775</xdr:rowOff>
    </xdr:to>
    <xdr:sp>
      <xdr:nvSpPr>
        <xdr:cNvPr id="54" name="Line 54"/>
        <xdr:cNvSpPr>
          <a:spLocks/>
        </xdr:cNvSpPr>
      </xdr:nvSpPr>
      <xdr:spPr>
        <a:xfrm flipV="1">
          <a:off x="6696075" y="1885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115</xdr:row>
      <xdr:rowOff>104775</xdr:rowOff>
    </xdr:from>
    <xdr:to>
      <xdr:col>9</xdr:col>
      <xdr:colOff>152400</xdr:colOff>
      <xdr:row>115</xdr:row>
      <xdr:rowOff>104775</xdr:rowOff>
    </xdr:to>
    <xdr:sp>
      <xdr:nvSpPr>
        <xdr:cNvPr id="55" name="Line 55"/>
        <xdr:cNvSpPr>
          <a:spLocks/>
        </xdr:cNvSpPr>
      </xdr:nvSpPr>
      <xdr:spPr>
        <a:xfrm>
          <a:off x="3781425" y="1894522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115</xdr:row>
      <xdr:rowOff>104775</xdr:rowOff>
    </xdr:from>
    <xdr:to>
      <xdr:col>12</xdr:col>
      <xdr:colOff>0</xdr:colOff>
      <xdr:row>115</xdr:row>
      <xdr:rowOff>104775</xdr:rowOff>
    </xdr:to>
    <xdr:sp>
      <xdr:nvSpPr>
        <xdr:cNvPr id="56" name="Line 56"/>
        <xdr:cNvSpPr>
          <a:spLocks/>
        </xdr:cNvSpPr>
      </xdr:nvSpPr>
      <xdr:spPr>
        <a:xfrm>
          <a:off x="5495925" y="1894522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116</xdr:row>
      <xdr:rowOff>0</xdr:rowOff>
    </xdr:from>
    <xdr:to>
      <xdr:col>7</xdr:col>
      <xdr:colOff>38100</xdr:colOff>
      <xdr:row>116</xdr:row>
      <xdr:rowOff>76200</xdr:rowOff>
    </xdr:to>
    <xdr:sp>
      <xdr:nvSpPr>
        <xdr:cNvPr id="57" name="Line 57"/>
        <xdr:cNvSpPr>
          <a:spLocks/>
        </xdr:cNvSpPr>
      </xdr:nvSpPr>
      <xdr:spPr>
        <a:xfrm flipV="1">
          <a:off x="3810000" y="190023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115</xdr:row>
      <xdr:rowOff>152400</xdr:rowOff>
    </xdr:from>
    <xdr:to>
      <xdr:col>11</xdr:col>
      <xdr:colOff>571500</xdr:colOff>
      <xdr:row>116</xdr:row>
      <xdr:rowOff>104775</xdr:rowOff>
    </xdr:to>
    <xdr:sp>
      <xdr:nvSpPr>
        <xdr:cNvPr id="58" name="Line 58"/>
        <xdr:cNvSpPr>
          <a:spLocks/>
        </xdr:cNvSpPr>
      </xdr:nvSpPr>
      <xdr:spPr>
        <a:xfrm flipH="1" flipV="1">
          <a:off x="6686550" y="18992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116</xdr:row>
      <xdr:rowOff>57150</xdr:rowOff>
    </xdr:from>
    <xdr:to>
      <xdr:col>9</xdr:col>
      <xdr:colOff>152400</xdr:colOff>
      <xdr:row>116</xdr:row>
      <xdr:rowOff>57150</xdr:rowOff>
    </xdr:to>
    <xdr:sp>
      <xdr:nvSpPr>
        <xdr:cNvPr id="59" name="Line 59"/>
        <xdr:cNvSpPr>
          <a:spLocks/>
        </xdr:cNvSpPr>
      </xdr:nvSpPr>
      <xdr:spPr>
        <a:xfrm>
          <a:off x="3810000" y="190595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116</xdr:row>
      <xdr:rowOff>66675</xdr:rowOff>
    </xdr:from>
    <xdr:to>
      <xdr:col>11</xdr:col>
      <xdr:colOff>571500</xdr:colOff>
      <xdr:row>116</xdr:row>
      <xdr:rowOff>66675</xdr:rowOff>
    </xdr:to>
    <xdr:sp>
      <xdr:nvSpPr>
        <xdr:cNvPr id="60" name="Line 60"/>
        <xdr:cNvSpPr>
          <a:spLocks/>
        </xdr:cNvSpPr>
      </xdr:nvSpPr>
      <xdr:spPr>
        <a:xfrm>
          <a:off x="5495925" y="190690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117</xdr:row>
      <xdr:rowOff>9525</xdr:rowOff>
    </xdr:from>
    <xdr:to>
      <xdr:col>12</xdr:col>
      <xdr:colOff>209550</xdr:colOff>
      <xdr:row>117</xdr:row>
      <xdr:rowOff>9525</xdr:rowOff>
    </xdr:to>
    <xdr:sp>
      <xdr:nvSpPr>
        <xdr:cNvPr id="61" name="Line 61"/>
        <xdr:cNvSpPr>
          <a:spLocks/>
        </xdr:cNvSpPr>
      </xdr:nvSpPr>
      <xdr:spPr>
        <a:xfrm>
          <a:off x="6753225" y="191738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122</xdr:row>
      <xdr:rowOff>0</xdr:rowOff>
    </xdr:from>
    <xdr:to>
      <xdr:col>12</xdr:col>
      <xdr:colOff>114300</xdr:colOff>
      <xdr:row>126</xdr:row>
      <xdr:rowOff>38100</xdr:rowOff>
    </xdr:to>
    <xdr:sp>
      <xdr:nvSpPr>
        <xdr:cNvPr id="62" name="Line 62"/>
        <xdr:cNvSpPr>
          <a:spLocks/>
        </xdr:cNvSpPr>
      </xdr:nvSpPr>
      <xdr:spPr>
        <a:xfrm flipH="1">
          <a:off x="6810375" y="1997392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117</xdr:row>
      <xdr:rowOff>9525</xdr:rowOff>
    </xdr:from>
    <xdr:to>
      <xdr:col>12</xdr:col>
      <xdr:colOff>114300</xdr:colOff>
      <xdr:row>121</xdr:row>
      <xdr:rowOff>9525</xdr:rowOff>
    </xdr:to>
    <xdr:sp>
      <xdr:nvSpPr>
        <xdr:cNvPr id="63" name="Line 63"/>
        <xdr:cNvSpPr>
          <a:spLocks/>
        </xdr:cNvSpPr>
      </xdr:nvSpPr>
      <xdr:spPr>
        <a:xfrm>
          <a:off x="6810375" y="191738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98</xdr:row>
      <xdr:rowOff>123825</xdr:rowOff>
    </xdr:from>
    <xdr:to>
      <xdr:col>6</xdr:col>
      <xdr:colOff>104775</xdr:colOff>
      <xdr:row>98</xdr:row>
      <xdr:rowOff>123825</xdr:rowOff>
    </xdr:to>
    <xdr:sp>
      <xdr:nvSpPr>
        <xdr:cNvPr id="64" name="Line 64"/>
        <xdr:cNvSpPr>
          <a:spLocks/>
        </xdr:cNvSpPr>
      </xdr:nvSpPr>
      <xdr:spPr>
        <a:xfrm>
          <a:off x="3248025" y="162115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99</xdr:row>
      <xdr:rowOff>104775</xdr:rowOff>
    </xdr:from>
    <xdr:to>
      <xdr:col>6</xdr:col>
      <xdr:colOff>85725</xdr:colOff>
      <xdr:row>99</xdr:row>
      <xdr:rowOff>152400</xdr:rowOff>
    </xdr:to>
    <xdr:sp>
      <xdr:nvSpPr>
        <xdr:cNvPr id="65" name="Line 65"/>
        <xdr:cNvSpPr>
          <a:spLocks/>
        </xdr:cNvSpPr>
      </xdr:nvSpPr>
      <xdr:spPr>
        <a:xfrm>
          <a:off x="3276600" y="163544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105</xdr:row>
      <xdr:rowOff>142875</xdr:rowOff>
    </xdr:from>
    <xdr:to>
      <xdr:col>6</xdr:col>
      <xdr:colOff>85725</xdr:colOff>
      <xdr:row>106</xdr:row>
      <xdr:rowOff>57150</xdr:rowOff>
    </xdr:to>
    <xdr:sp>
      <xdr:nvSpPr>
        <xdr:cNvPr id="66" name="Line 66"/>
        <xdr:cNvSpPr>
          <a:spLocks/>
        </xdr:cNvSpPr>
      </xdr:nvSpPr>
      <xdr:spPr>
        <a:xfrm>
          <a:off x="3276600" y="173640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115</xdr:row>
      <xdr:rowOff>152400</xdr:rowOff>
    </xdr:from>
    <xdr:to>
      <xdr:col>12</xdr:col>
      <xdr:colOff>95250</xdr:colOff>
      <xdr:row>116</xdr:row>
      <xdr:rowOff>123825</xdr:rowOff>
    </xdr:to>
    <xdr:sp>
      <xdr:nvSpPr>
        <xdr:cNvPr id="67" name="Line 67"/>
        <xdr:cNvSpPr>
          <a:spLocks/>
        </xdr:cNvSpPr>
      </xdr:nvSpPr>
      <xdr:spPr>
        <a:xfrm flipH="1">
          <a:off x="6715125" y="18992850"/>
          <a:ext cx="762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98</xdr:row>
      <xdr:rowOff>0</xdr:rowOff>
    </xdr:from>
    <xdr:to>
      <xdr:col>14</xdr:col>
      <xdr:colOff>390525</xdr:colOff>
      <xdr:row>98</xdr:row>
      <xdr:rowOff>0</xdr:rowOff>
    </xdr:to>
    <xdr:sp>
      <xdr:nvSpPr>
        <xdr:cNvPr id="68" name="Line 68"/>
        <xdr:cNvSpPr>
          <a:spLocks/>
        </xdr:cNvSpPr>
      </xdr:nvSpPr>
      <xdr:spPr>
        <a:xfrm>
          <a:off x="7762875" y="160877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111</xdr:row>
      <xdr:rowOff>76200</xdr:rowOff>
    </xdr:from>
    <xdr:to>
      <xdr:col>14</xdr:col>
      <xdr:colOff>381000</xdr:colOff>
      <xdr:row>111</xdr:row>
      <xdr:rowOff>76200</xdr:rowOff>
    </xdr:to>
    <xdr:sp>
      <xdr:nvSpPr>
        <xdr:cNvPr id="69" name="Line 69"/>
        <xdr:cNvSpPr>
          <a:spLocks/>
        </xdr:cNvSpPr>
      </xdr:nvSpPr>
      <xdr:spPr>
        <a:xfrm>
          <a:off x="7753350" y="182689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104</xdr:row>
      <xdr:rowOff>0</xdr:rowOff>
    </xdr:from>
    <xdr:to>
      <xdr:col>14</xdr:col>
      <xdr:colOff>66675</xdr:colOff>
      <xdr:row>111</xdr:row>
      <xdr:rowOff>9525</xdr:rowOff>
    </xdr:to>
    <xdr:sp>
      <xdr:nvSpPr>
        <xdr:cNvPr id="70" name="Line 70"/>
        <xdr:cNvSpPr>
          <a:spLocks/>
        </xdr:cNvSpPr>
      </xdr:nvSpPr>
      <xdr:spPr>
        <a:xfrm flipH="1">
          <a:off x="7858125" y="1705927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98</xdr:row>
      <xdr:rowOff>0</xdr:rowOff>
    </xdr:from>
    <xdr:to>
      <xdr:col>14</xdr:col>
      <xdr:colOff>66675</xdr:colOff>
      <xdr:row>103</xdr:row>
      <xdr:rowOff>28575</xdr:rowOff>
    </xdr:to>
    <xdr:sp>
      <xdr:nvSpPr>
        <xdr:cNvPr id="71" name="Line 71"/>
        <xdr:cNvSpPr>
          <a:spLocks/>
        </xdr:cNvSpPr>
      </xdr:nvSpPr>
      <xdr:spPr>
        <a:xfrm>
          <a:off x="7858125" y="160877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381000</xdr:colOff>
      <xdr:row>98</xdr:row>
      <xdr:rowOff>19050</xdr:rowOff>
    </xdr:from>
    <xdr:to>
      <xdr:col>13</xdr:col>
      <xdr:colOff>381000</xdr:colOff>
      <xdr:row>111</xdr:row>
      <xdr:rowOff>19050</xdr:rowOff>
    </xdr:to>
    <xdr:sp>
      <xdr:nvSpPr>
        <xdr:cNvPr id="72" name="Line 72"/>
        <xdr:cNvSpPr>
          <a:spLocks/>
        </xdr:cNvSpPr>
      </xdr:nvSpPr>
      <xdr:spPr>
        <a:xfrm>
          <a:off x="7658100" y="16106775"/>
          <a:ext cx="0" cy="2105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97</xdr:row>
      <xdr:rowOff>57150</xdr:rowOff>
    </xdr:from>
    <xdr:to>
      <xdr:col>14</xdr:col>
      <xdr:colOff>161925</xdr:colOff>
      <xdr:row>97</xdr:row>
      <xdr:rowOff>57150</xdr:rowOff>
    </xdr:to>
    <xdr:sp>
      <xdr:nvSpPr>
        <xdr:cNvPr id="73" name="Line 73"/>
        <xdr:cNvSpPr>
          <a:spLocks/>
        </xdr:cNvSpPr>
      </xdr:nvSpPr>
      <xdr:spPr>
        <a:xfrm flipH="1">
          <a:off x="7724775" y="15982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96</xdr:row>
      <xdr:rowOff>85725</xdr:rowOff>
    </xdr:from>
    <xdr:to>
      <xdr:col>13</xdr:col>
      <xdr:colOff>438150</xdr:colOff>
      <xdr:row>97</xdr:row>
      <xdr:rowOff>142875</xdr:rowOff>
    </xdr:to>
    <xdr:sp>
      <xdr:nvSpPr>
        <xdr:cNvPr id="74" name="Line 74"/>
        <xdr:cNvSpPr>
          <a:spLocks/>
        </xdr:cNvSpPr>
      </xdr:nvSpPr>
      <xdr:spPr>
        <a:xfrm>
          <a:off x="7715250" y="158496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96</xdr:row>
      <xdr:rowOff>104775</xdr:rowOff>
    </xdr:from>
    <xdr:to>
      <xdr:col>10</xdr:col>
      <xdr:colOff>276225</xdr:colOff>
      <xdr:row>96</xdr:row>
      <xdr:rowOff>104775</xdr:rowOff>
    </xdr:to>
    <xdr:sp>
      <xdr:nvSpPr>
        <xdr:cNvPr id="75" name="Line 75"/>
        <xdr:cNvSpPr>
          <a:spLocks/>
        </xdr:cNvSpPr>
      </xdr:nvSpPr>
      <xdr:spPr>
        <a:xfrm>
          <a:off x="3781425" y="158686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96</xdr:row>
      <xdr:rowOff>104775</xdr:rowOff>
    </xdr:from>
    <xdr:to>
      <xdr:col>13</xdr:col>
      <xdr:colOff>438150</xdr:colOff>
      <xdr:row>96</xdr:row>
      <xdr:rowOff>104775</xdr:rowOff>
    </xdr:to>
    <xdr:sp>
      <xdr:nvSpPr>
        <xdr:cNvPr id="76" name="Line 76"/>
        <xdr:cNvSpPr>
          <a:spLocks/>
        </xdr:cNvSpPr>
      </xdr:nvSpPr>
      <xdr:spPr>
        <a:xfrm>
          <a:off x="6143625" y="15868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96</xdr:row>
      <xdr:rowOff>133350</xdr:rowOff>
    </xdr:from>
    <xdr:to>
      <xdr:col>7</xdr:col>
      <xdr:colOff>66675</xdr:colOff>
      <xdr:row>97</xdr:row>
      <xdr:rowOff>66675</xdr:rowOff>
    </xdr:to>
    <xdr:sp>
      <xdr:nvSpPr>
        <xdr:cNvPr id="77" name="Line 77"/>
        <xdr:cNvSpPr>
          <a:spLocks/>
        </xdr:cNvSpPr>
      </xdr:nvSpPr>
      <xdr:spPr>
        <a:xfrm flipV="1">
          <a:off x="3838575" y="158972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97</xdr:row>
      <xdr:rowOff>47625</xdr:rowOff>
    </xdr:from>
    <xdr:to>
      <xdr:col>10</xdr:col>
      <xdr:colOff>276225</xdr:colOff>
      <xdr:row>97</xdr:row>
      <xdr:rowOff>47625</xdr:rowOff>
    </xdr:to>
    <xdr:sp>
      <xdr:nvSpPr>
        <xdr:cNvPr id="78" name="Line 78"/>
        <xdr:cNvSpPr>
          <a:spLocks/>
        </xdr:cNvSpPr>
      </xdr:nvSpPr>
      <xdr:spPr>
        <a:xfrm>
          <a:off x="3838575" y="1597342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97</xdr:row>
      <xdr:rowOff>57150</xdr:rowOff>
    </xdr:from>
    <xdr:to>
      <xdr:col>13</xdr:col>
      <xdr:colOff>371475</xdr:colOff>
      <xdr:row>97</xdr:row>
      <xdr:rowOff>57150</xdr:rowOff>
    </xdr:to>
    <xdr:sp>
      <xdr:nvSpPr>
        <xdr:cNvPr id="79" name="Line 79"/>
        <xdr:cNvSpPr>
          <a:spLocks/>
        </xdr:cNvSpPr>
      </xdr:nvSpPr>
      <xdr:spPr>
        <a:xfrm>
          <a:off x="6162675" y="159829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132</xdr:row>
      <xdr:rowOff>9525</xdr:rowOff>
    </xdr:from>
    <xdr:to>
      <xdr:col>4</xdr:col>
      <xdr:colOff>295275</xdr:colOff>
      <xdr:row>139</xdr:row>
      <xdr:rowOff>66675</xdr:rowOff>
    </xdr:to>
    <xdr:sp>
      <xdr:nvSpPr>
        <xdr:cNvPr id="80" name="Line 80"/>
        <xdr:cNvSpPr>
          <a:spLocks/>
        </xdr:cNvSpPr>
      </xdr:nvSpPr>
      <xdr:spPr>
        <a:xfrm>
          <a:off x="2133600" y="21602700"/>
          <a:ext cx="190500" cy="1190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132</xdr:row>
      <xdr:rowOff>9525</xdr:rowOff>
    </xdr:from>
    <xdr:to>
      <xdr:col>4</xdr:col>
      <xdr:colOff>504825</xdr:colOff>
      <xdr:row>139</xdr:row>
      <xdr:rowOff>66675</xdr:rowOff>
    </xdr:to>
    <xdr:sp>
      <xdr:nvSpPr>
        <xdr:cNvPr id="81" name="Line 81"/>
        <xdr:cNvSpPr>
          <a:spLocks/>
        </xdr:cNvSpPr>
      </xdr:nvSpPr>
      <xdr:spPr>
        <a:xfrm flipH="1">
          <a:off x="2324100" y="21602700"/>
          <a:ext cx="209550" cy="1190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111</xdr:row>
      <xdr:rowOff>28575</xdr:rowOff>
    </xdr:from>
    <xdr:to>
      <xdr:col>3</xdr:col>
      <xdr:colOff>238125</xdr:colOff>
      <xdr:row>123</xdr:row>
      <xdr:rowOff>9525</xdr:rowOff>
    </xdr:to>
    <xdr:sp>
      <xdr:nvSpPr>
        <xdr:cNvPr id="82" name="Line 82"/>
        <xdr:cNvSpPr>
          <a:spLocks/>
        </xdr:cNvSpPr>
      </xdr:nvSpPr>
      <xdr:spPr>
        <a:xfrm>
          <a:off x="1352550" y="18221325"/>
          <a:ext cx="333375" cy="1924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130</xdr:row>
      <xdr:rowOff>0</xdr:rowOff>
    </xdr:from>
    <xdr:to>
      <xdr:col>3</xdr:col>
      <xdr:colOff>476250</xdr:colOff>
      <xdr:row>139</xdr:row>
      <xdr:rowOff>142875</xdr:rowOff>
    </xdr:to>
    <xdr:sp>
      <xdr:nvSpPr>
        <xdr:cNvPr id="83" name="Line 83"/>
        <xdr:cNvSpPr>
          <a:spLocks/>
        </xdr:cNvSpPr>
      </xdr:nvSpPr>
      <xdr:spPr>
        <a:xfrm flipH="1" flipV="1">
          <a:off x="1628775" y="21269325"/>
          <a:ext cx="2952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132</xdr:row>
      <xdr:rowOff>19050</xdr:rowOff>
    </xdr:from>
    <xdr:to>
      <xdr:col>4</xdr:col>
      <xdr:colOff>57150</xdr:colOff>
      <xdr:row>132</xdr:row>
      <xdr:rowOff>57150</xdr:rowOff>
    </xdr:to>
    <xdr:sp>
      <xdr:nvSpPr>
        <xdr:cNvPr id="84" name="Line 84"/>
        <xdr:cNvSpPr>
          <a:spLocks/>
        </xdr:cNvSpPr>
      </xdr:nvSpPr>
      <xdr:spPr>
        <a:xfrm flipH="1">
          <a:off x="1876425" y="21612225"/>
          <a:ext cx="20955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111</xdr:row>
      <xdr:rowOff>9525</xdr:rowOff>
    </xdr:from>
    <xdr:to>
      <xdr:col>3</xdr:col>
      <xdr:colOff>9525</xdr:colOff>
      <xdr:row>111</xdr:row>
      <xdr:rowOff>123825</xdr:rowOff>
    </xdr:to>
    <xdr:sp>
      <xdr:nvSpPr>
        <xdr:cNvPr id="85" name="Line 85"/>
        <xdr:cNvSpPr>
          <a:spLocks/>
        </xdr:cNvSpPr>
      </xdr:nvSpPr>
      <xdr:spPr>
        <a:xfrm flipH="1">
          <a:off x="790575" y="18202275"/>
          <a:ext cx="66675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124</xdr:row>
      <xdr:rowOff>9525</xdr:rowOff>
    </xdr:from>
    <xdr:to>
      <xdr:col>4</xdr:col>
      <xdr:colOff>0</xdr:colOff>
      <xdr:row>134</xdr:row>
      <xdr:rowOff>142875</xdr:rowOff>
    </xdr:to>
    <xdr:sp>
      <xdr:nvSpPr>
        <xdr:cNvPr id="86" name="Line 86"/>
        <xdr:cNvSpPr>
          <a:spLocks/>
        </xdr:cNvSpPr>
      </xdr:nvSpPr>
      <xdr:spPr>
        <a:xfrm flipH="1" flipV="1">
          <a:off x="1724025" y="20307300"/>
          <a:ext cx="304800" cy="1752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28575</xdr:rowOff>
    </xdr:from>
    <xdr:to>
      <xdr:col>7</xdr:col>
      <xdr:colOff>0</xdr:colOff>
      <xdr:row>90</xdr:row>
      <xdr:rowOff>123825</xdr:rowOff>
    </xdr:to>
    <xdr:sp>
      <xdr:nvSpPr>
        <xdr:cNvPr id="87" name="Line 87"/>
        <xdr:cNvSpPr>
          <a:spLocks/>
        </xdr:cNvSpPr>
      </xdr:nvSpPr>
      <xdr:spPr>
        <a:xfrm flipV="1">
          <a:off x="3771900" y="14658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84</xdr:row>
      <xdr:rowOff>85725</xdr:rowOff>
    </xdr:from>
    <xdr:to>
      <xdr:col>11</xdr:col>
      <xdr:colOff>171450</xdr:colOff>
      <xdr:row>84</xdr:row>
      <xdr:rowOff>85725</xdr:rowOff>
    </xdr:to>
    <xdr:sp>
      <xdr:nvSpPr>
        <xdr:cNvPr id="88" name="Line 88"/>
        <xdr:cNvSpPr>
          <a:spLocks/>
        </xdr:cNvSpPr>
      </xdr:nvSpPr>
      <xdr:spPr>
        <a:xfrm flipV="1">
          <a:off x="5743575" y="13906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85</xdr:row>
      <xdr:rowOff>152400</xdr:rowOff>
    </xdr:from>
    <xdr:to>
      <xdr:col>11</xdr:col>
      <xdr:colOff>304800</xdr:colOff>
      <xdr:row>95</xdr:row>
      <xdr:rowOff>66675</xdr:rowOff>
    </xdr:to>
    <xdr:sp>
      <xdr:nvSpPr>
        <xdr:cNvPr id="89" name="Line 89"/>
        <xdr:cNvSpPr>
          <a:spLocks/>
        </xdr:cNvSpPr>
      </xdr:nvSpPr>
      <xdr:spPr>
        <a:xfrm>
          <a:off x="6410325" y="14135100"/>
          <a:ext cx="9525" cy="1533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86</xdr:row>
      <xdr:rowOff>0</xdr:rowOff>
    </xdr:from>
    <xdr:to>
      <xdr:col>7</xdr:col>
      <xdr:colOff>57150</xdr:colOff>
      <xdr:row>95</xdr:row>
      <xdr:rowOff>66675</xdr:rowOff>
    </xdr:to>
    <xdr:sp>
      <xdr:nvSpPr>
        <xdr:cNvPr id="90" name="Line 90"/>
        <xdr:cNvSpPr>
          <a:spLocks/>
        </xdr:cNvSpPr>
      </xdr:nvSpPr>
      <xdr:spPr>
        <a:xfrm>
          <a:off x="3819525" y="14144625"/>
          <a:ext cx="1905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84</xdr:row>
      <xdr:rowOff>85725</xdr:rowOff>
    </xdr:from>
    <xdr:to>
      <xdr:col>12</xdr:col>
      <xdr:colOff>9525</xdr:colOff>
      <xdr:row>84</xdr:row>
      <xdr:rowOff>85725</xdr:rowOff>
    </xdr:to>
    <xdr:sp>
      <xdr:nvSpPr>
        <xdr:cNvPr id="91" name="Line 91"/>
        <xdr:cNvSpPr>
          <a:spLocks/>
        </xdr:cNvSpPr>
      </xdr:nvSpPr>
      <xdr:spPr>
        <a:xfrm flipH="1">
          <a:off x="6486525" y="139065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83</xdr:row>
      <xdr:rowOff>19050</xdr:rowOff>
    </xdr:from>
    <xdr:to>
      <xdr:col>11</xdr:col>
      <xdr:colOff>352425</xdr:colOff>
      <xdr:row>85</xdr:row>
      <xdr:rowOff>76200</xdr:rowOff>
    </xdr:to>
    <xdr:sp>
      <xdr:nvSpPr>
        <xdr:cNvPr id="92" name="Line 92"/>
        <xdr:cNvSpPr>
          <a:spLocks/>
        </xdr:cNvSpPr>
      </xdr:nvSpPr>
      <xdr:spPr>
        <a:xfrm flipH="1" flipV="1">
          <a:off x="6467475" y="13677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84</xdr:row>
      <xdr:rowOff>38100</xdr:rowOff>
    </xdr:from>
    <xdr:to>
      <xdr:col>11</xdr:col>
      <xdr:colOff>85725</xdr:colOff>
      <xdr:row>85</xdr:row>
      <xdr:rowOff>57150</xdr:rowOff>
    </xdr:to>
    <xdr:sp>
      <xdr:nvSpPr>
        <xdr:cNvPr id="93" name="Line 93"/>
        <xdr:cNvSpPr>
          <a:spLocks/>
        </xdr:cNvSpPr>
      </xdr:nvSpPr>
      <xdr:spPr>
        <a:xfrm flipH="1" flipV="1">
          <a:off x="6200775" y="138588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95250</xdr:rowOff>
    </xdr:from>
    <xdr:to>
      <xdr:col>9</xdr:col>
      <xdr:colOff>133350</xdr:colOff>
      <xdr:row>83</xdr:row>
      <xdr:rowOff>95250</xdr:rowOff>
    </xdr:to>
    <xdr:sp>
      <xdr:nvSpPr>
        <xdr:cNvPr id="94" name="Line 94"/>
        <xdr:cNvSpPr>
          <a:spLocks/>
        </xdr:cNvSpPr>
      </xdr:nvSpPr>
      <xdr:spPr>
        <a:xfrm>
          <a:off x="3771900" y="137541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83</xdr:row>
      <xdr:rowOff>85725</xdr:rowOff>
    </xdr:from>
    <xdr:to>
      <xdr:col>11</xdr:col>
      <xdr:colOff>352425</xdr:colOff>
      <xdr:row>83</xdr:row>
      <xdr:rowOff>85725</xdr:rowOff>
    </xdr:to>
    <xdr:sp>
      <xdr:nvSpPr>
        <xdr:cNvPr id="95" name="Line 95"/>
        <xdr:cNvSpPr>
          <a:spLocks/>
        </xdr:cNvSpPr>
      </xdr:nvSpPr>
      <xdr:spPr>
        <a:xfrm>
          <a:off x="5381625" y="137445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95</xdr:row>
      <xdr:rowOff>76200</xdr:rowOff>
    </xdr:from>
    <xdr:to>
      <xdr:col>12</xdr:col>
      <xdr:colOff>304800</xdr:colOff>
      <xdr:row>95</xdr:row>
      <xdr:rowOff>76200</xdr:rowOff>
    </xdr:to>
    <xdr:sp>
      <xdr:nvSpPr>
        <xdr:cNvPr id="96" name="Line 96"/>
        <xdr:cNvSpPr>
          <a:spLocks/>
        </xdr:cNvSpPr>
      </xdr:nvSpPr>
      <xdr:spPr>
        <a:xfrm>
          <a:off x="6543675" y="156781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86</xdr:row>
      <xdr:rowOff>0</xdr:rowOff>
    </xdr:from>
    <xdr:to>
      <xdr:col>11</xdr:col>
      <xdr:colOff>85725</xdr:colOff>
      <xdr:row>95</xdr:row>
      <xdr:rowOff>66675</xdr:rowOff>
    </xdr:to>
    <xdr:sp>
      <xdr:nvSpPr>
        <xdr:cNvPr id="97" name="Line 97"/>
        <xdr:cNvSpPr>
          <a:spLocks/>
        </xdr:cNvSpPr>
      </xdr:nvSpPr>
      <xdr:spPr>
        <a:xfrm flipH="1">
          <a:off x="6200775" y="14144625"/>
          <a:ext cx="0" cy="152400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84</xdr:row>
      <xdr:rowOff>95250</xdr:rowOff>
    </xdr:from>
    <xdr:to>
      <xdr:col>7</xdr:col>
      <xdr:colOff>581025</xdr:colOff>
      <xdr:row>84</xdr:row>
      <xdr:rowOff>95250</xdr:rowOff>
    </xdr:to>
    <xdr:sp>
      <xdr:nvSpPr>
        <xdr:cNvPr id="98" name="Line 98"/>
        <xdr:cNvSpPr>
          <a:spLocks/>
        </xdr:cNvSpPr>
      </xdr:nvSpPr>
      <xdr:spPr>
        <a:xfrm flipV="1">
          <a:off x="4029075" y="139160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84</xdr:row>
      <xdr:rowOff>95250</xdr:rowOff>
    </xdr:from>
    <xdr:to>
      <xdr:col>9</xdr:col>
      <xdr:colOff>9525</xdr:colOff>
      <xdr:row>84</xdr:row>
      <xdr:rowOff>95250</xdr:rowOff>
    </xdr:to>
    <xdr:sp>
      <xdr:nvSpPr>
        <xdr:cNvPr id="99" name="Line 99"/>
        <xdr:cNvSpPr>
          <a:spLocks/>
        </xdr:cNvSpPr>
      </xdr:nvSpPr>
      <xdr:spPr>
        <a:xfrm>
          <a:off x="4638675" y="139160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84</xdr:row>
      <xdr:rowOff>85725</xdr:rowOff>
    </xdr:from>
    <xdr:to>
      <xdr:col>9</xdr:col>
      <xdr:colOff>581025</xdr:colOff>
      <xdr:row>84</xdr:row>
      <xdr:rowOff>85725</xdr:rowOff>
    </xdr:to>
    <xdr:sp>
      <xdr:nvSpPr>
        <xdr:cNvPr id="100" name="Line 100"/>
        <xdr:cNvSpPr>
          <a:spLocks/>
        </xdr:cNvSpPr>
      </xdr:nvSpPr>
      <xdr:spPr>
        <a:xfrm>
          <a:off x="5181600" y="139065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84</xdr:row>
      <xdr:rowOff>9525</xdr:rowOff>
    </xdr:from>
    <xdr:to>
      <xdr:col>7</xdr:col>
      <xdr:colOff>257175</xdr:colOff>
      <xdr:row>85</xdr:row>
      <xdr:rowOff>66675</xdr:rowOff>
    </xdr:to>
    <xdr:sp>
      <xdr:nvSpPr>
        <xdr:cNvPr id="101" name="Line 101"/>
        <xdr:cNvSpPr>
          <a:spLocks/>
        </xdr:cNvSpPr>
      </xdr:nvSpPr>
      <xdr:spPr>
        <a:xfrm flipH="1" flipV="1">
          <a:off x="4029075" y="13830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84</xdr:row>
      <xdr:rowOff>9525</xdr:rowOff>
    </xdr:from>
    <xdr:to>
      <xdr:col>8</xdr:col>
      <xdr:colOff>514350</xdr:colOff>
      <xdr:row>84</xdr:row>
      <xdr:rowOff>133350</xdr:rowOff>
    </xdr:to>
    <xdr:sp>
      <xdr:nvSpPr>
        <xdr:cNvPr id="102" name="Line 102"/>
        <xdr:cNvSpPr>
          <a:spLocks/>
        </xdr:cNvSpPr>
      </xdr:nvSpPr>
      <xdr:spPr>
        <a:xfrm flipV="1">
          <a:off x="4867275" y="138303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139</xdr:row>
      <xdr:rowOff>66675</xdr:rowOff>
    </xdr:from>
    <xdr:to>
      <xdr:col>5</xdr:col>
      <xdr:colOff>381000</xdr:colOff>
      <xdr:row>139</xdr:row>
      <xdr:rowOff>66675</xdr:rowOff>
    </xdr:to>
    <xdr:sp>
      <xdr:nvSpPr>
        <xdr:cNvPr id="103" name="Line 103"/>
        <xdr:cNvSpPr>
          <a:spLocks/>
        </xdr:cNvSpPr>
      </xdr:nvSpPr>
      <xdr:spPr>
        <a:xfrm flipV="1">
          <a:off x="2381250" y="227933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96</xdr:row>
      <xdr:rowOff>19050</xdr:rowOff>
    </xdr:from>
    <xdr:to>
      <xdr:col>7</xdr:col>
      <xdr:colOff>9525</xdr:colOff>
      <xdr:row>97</xdr:row>
      <xdr:rowOff>114300</xdr:rowOff>
    </xdr:to>
    <xdr:sp>
      <xdr:nvSpPr>
        <xdr:cNvPr id="104" name="Line 104"/>
        <xdr:cNvSpPr>
          <a:spLocks/>
        </xdr:cNvSpPr>
      </xdr:nvSpPr>
      <xdr:spPr>
        <a:xfrm>
          <a:off x="3781425" y="15782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108</xdr:row>
      <xdr:rowOff>0</xdr:rowOff>
    </xdr:from>
    <xdr:to>
      <xdr:col>6</xdr:col>
      <xdr:colOff>200025</xdr:colOff>
      <xdr:row>108</xdr:row>
      <xdr:rowOff>0</xdr:rowOff>
    </xdr:to>
    <xdr:sp>
      <xdr:nvSpPr>
        <xdr:cNvPr id="105" name="Line 105"/>
        <xdr:cNvSpPr>
          <a:spLocks/>
        </xdr:cNvSpPr>
      </xdr:nvSpPr>
      <xdr:spPr>
        <a:xfrm flipV="1">
          <a:off x="2809875" y="17706975"/>
          <a:ext cx="5810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106</xdr:row>
      <xdr:rowOff>152400</xdr:rowOff>
    </xdr:from>
    <xdr:to>
      <xdr:col>6</xdr:col>
      <xdr:colOff>85725</xdr:colOff>
      <xdr:row>108</xdr:row>
      <xdr:rowOff>0</xdr:rowOff>
    </xdr:to>
    <xdr:sp>
      <xdr:nvSpPr>
        <xdr:cNvPr id="106" name="Line 106"/>
        <xdr:cNvSpPr>
          <a:spLocks/>
        </xdr:cNvSpPr>
      </xdr:nvSpPr>
      <xdr:spPr>
        <a:xfrm flipH="1">
          <a:off x="3276600" y="175355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149</xdr:row>
      <xdr:rowOff>114300</xdr:rowOff>
    </xdr:from>
    <xdr:to>
      <xdr:col>9</xdr:col>
      <xdr:colOff>38100</xdr:colOff>
      <xdr:row>149</xdr:row>
      <xdr:rowOff>114300</xdr:rowOff>
    </xdr:to>
    <xdr:sp>
      <xdr:nvSpPr>
        <xdr:cNvPr id="107" name="Line 107"/>
        <xdr:cNvSpPr>
          <a:spLocks/>
        </xdr:cNvSpPr>
      </xdr:nvSpPr>
      <xdr:spPr>
        <a:xfrm>
          <a:off x="3990975" y="24460200"/>
          <a:ext cx="981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150</xdr:row>
      <xdr:rowOff>0</xdr:rowOff>
    </xdr:from>
    <xdr:to>
      <xdr:col>15</xdr:col>
      <xdr:colOff>28575</xdr:colOff>
      <xdr:row>150</xdr:row>
      <xdr:rowOff>0</xdr:rowOff>
    </xdr:to>
    <xdr:sp>
      <xdr:nvSpPr>
        <xdr:cNvPr id="108" name="Line 108"/>
        <xdr:cNvSpPr>
          <a:spLocks/>
        </xdr:cNvSpPr>
      </xdr:nvSpPr>
      <xdr:spPr>
        <a:xfrm>
          <a:off x="5000625" y="24507825"/>
          <a:ext cx="3333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149</xdr:row>
      <xdr:rowOff>114300</xdr:rowOff>
    </xdr:from>
    <xdr:to>
      <xdr:col>15</xdr:col>
      <xdr:colOff>0</xdr:colOff>
      <xdr:row>149</xdr:row>
      <xdr:rowOff>114300</xdr:rowOff>
    </xdr:to>
    <xdr:sp>
      <xdr:nvSpPr>
        <xdr:cNvPr id="109" name="Line 109"/>
        <xdr:cNvSpPr>
          <a:spLocks/>
        </xdr:cNvSpPr>
      </xdr:nvSpPr>
      <xdr:spPr>
        <a:xfrm>
          <a:off x="5000625" y="24460200"/>
          <a:ext cx="3305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130</xdr:row>
      <xdr:rowOff>152400</xdr:rowOff>
    </xdr:from>
    <xdr:to>
      <xdr:col>13</xdr:col>
      <xdr:colOff>419100</xdr:colOff>
      <xdr:row>145</xdr:row>
      <xdr:rowOff>104775</xdr:rowOff>
    </xdr:to>
    <xdr:sp>
      <xdr:nvSpPr>
        <xdr:cNvPr id="110" name="Line 110"/>
        <xdr:cNvSpPr>
          <a:spLocks/>
        </xdr:cNvSpPr>
      </xdr:nvSpPr>
      <xdr:spPr>
        <a:xfrm flipV="1">
          <a:off x="4695825" y="21421725"/>
          <a:ext cx="3000375" cy="23812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131</xdr:row>
      <xdr:rowOff>0</xdr:rowOff>
    </xdr:from>
    <xdr:to>
      <xdr:col>15</xdr:col>
      <xdr:colOff>76200</xdr:colOff>
      <xdr:row>150</xdr:row>
      <xdr:rowOff>66675</xdr:rowOff>
    </xdr:to>
    <xdr:sp>
      <xdr:nvSpPr>
        <xdr:cNvPr id="111" name="Arc 111"/>
        <xdr:cNvSpPr>
          <a:spLocks/>
        </xdr:cNvSpPr>
      </xdr:nvSpPr>
      <xdr:spPr>
        <a:xfrm>
          <a:off x="4191000" y="21431250"/>
          <a:ext cx="4191000" cy="3143250"/>
        </a:xfrm>
        <a:custGeom>
          <a:pathLst>
            <a:path fill="none" h="11398" w="21596">
              <a:moveTo>
                <a:pt x="18347" y="0"/>
              </a:moveTo>
              <a:cubicBezTo>
                <a:pt x="20398" y="3300"/>
                <a:pt x="21520" y="7093"/>
                <a:pt x="21595" y="10979"/>
              </a:cubicBezTo>
            </a:path>
            <a:path stroke="0" h="11398" w="21596">
              <a:moveTo>
                <a:pt x="18347" y="0"/>
              </a:moveTo>
              <a:cubicBezTo>
                <a:pt x="20398" y="3300"/>
                <a:pt x="21520" y="7093"/>
                <a:pt x="21595" y="10979"/>
              </a:cubicBezTo>
              <a:lnTo>
                <a:pt x="0" y="11398"/>
              </a:lnTo>
              <a:lnTo>
                <a:pt x="18347" y="0"/>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131</xdr:row>
      <xdr:rowOff>57150</xdr:rowOff>
    </xdr:from>
    <xdr:to>
      <xdr:col>13</xdr:col>
      <xdr:colOff>428625</xdr:colOff>
      <xdr:row>145</xdr:row>
      <xdr:rowOff>142875</xdr:rowOff>
    </xdr:to>
    <xdr:sp>
      <xdr:nvSpPr>
        <xdr:cNvPr id="112" name="Line 112"/>
        <xdr:cNvSpPr>
          <a:spLocks/>
        </xdr:cNvSpPr>
      </xdr:nvSpPr>
      <xdr:spPr>
        <a:xfrm flipV="1">
          <a:off x="4743450" y="21488400"/>
          <a:ext cx="2962275" cy="2352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131</xdr:row>
      <xdr:rowOff>76200</xdr:rowOff>
    </xdr:from>
    <xdr:to>
      <xdr:col>15</xdr:col>
      <xdr:colOff>28575</xdr:colOff>
      <xdr:row>150</xdr:row>
      <xdr:rowOff>114300</xdr:rowOff>
    </xdr:to>
    <xdr:sp>
      <xdr:nvSpPr>
        <xdr:cNvPr id="113" name="Arc 113"/>
        <xdr:cNvSpPr>
          <a:spLocks/>
        </xdr:cNvSpPr>
      </xdr:nvSpPr>
      <xdr:spPr>
        <a:xfrm>
          <a:off x="4181475" y="21507450"/>
          <a:ext cx="4152900" cy="3114675"/>
        </a:xfrm>
        <a:custGeom>
          <a:pathLst>
            <a:path fill="none" h="11256" w="21593">
              <a:moveTo>
                <a:pt x="18435" y="-1"/>
              </a:moveTo>
              <a:cubicBezTo>
                <a:pt x="20408" y="3231"/>
                <a:pt x="21497" y="6924"/>
                <a:pt x="21593" y="10709"/>
              </a:cubicBezTo>
            </a:path>
            <a:path stroke="0" h="11256" w="21593">
              <a:moveTo>
                <a:pt x="18435" y="-1"/>
              </a:moveTo>
              <a:cubicBezTo>
                <a:pt x="20408" y="3231"/>
                <a:pt x="21497" y="6924"/>
                <a:pt x="21593" y="10709"/>
              </a:cubicBezTo>
              <a:lnTo>
                <a:pt x="0" y="11256"/>
              </a:lnTo>
              <a:lnTo>
                <a:pt x="18435" y="-1"/>
              </a:lnTo>
              <a:close/>
            </a:path>
          </a:pathLst>
        </a:custGeom>
        <a:noFill/>
        <a:ln w="1905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495300</xdr:colOff>
      <xdr:row>151</xdr:row>
      <xdr:rowOff>76200</xdr:rowOff>
    </xdr:from>
    <xdr:to>
      <xdr:col>15</xdr:col>
      <xdr:colOff>19050</xdr:colOff>
      <xdr:row>151</xdr:row>
      <xdr:rowOff>76200</xdr:rowOff>
    </xdr:to>
    <xdr:sp>
      <xdr:nvSpPr>
        <xdr:cNvPr id="114" name="Line 114"/>
        <xdr:cNvSpPr>
          <a:spLocks/>
        </xdr:cNvSpPr>
      </xdr:nvSpPr>
      <xdr:spPr>
        <a:xfrm flipV="1">
          <a:off x="6610350" y="247459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151</xdr:row>
      <xdr:rowOff>76200</xdr:rowOff>
    </xdr:from>
    <xdr:to>
      <xdr:col>11</xdr:col>
      <xdr:colOff>85725</xdr:colOff>
      <xdr:row>151</xdr:row>
      <xdr:rowOff>76200</xdr:rowOff>
    </xdr:to>
    <xdr:sp>
      <xdr:nvSpPr>
        <xdr:cNvPr id="115" name="Line 115"/>
        <xdr:cNvSpPr>
          <a:spLocks/>
        </xdr:cNvSpPr>
      </xdr:nvSpPr>
      <xdr:spPr>
        <a:xfrm flipV="1">
          <a:off x="5010150" y="247459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150</xdr:row>
      <xdr:rowOff>38100</xdr:rowOff>
    </xdr:from>
    <xdr:to>
      <xdr:col>7</xdr:col>
      <xdr:colOff>200025</xdr:colOff>
      <xdr:row>153</xdr:row>
      <xdr:rowOff>114300</xdr:rowOff>
    </xdr:to>
    <xdr:sp>
      <xdr:nvSpPr>
        <xdr:cNvPr id="116" name="Line 116"/>
        <xdr:cNvSpPr>
          <a:spLocks/>
        </xdr:cNvSpPr>
      </xdr:nvSpPr>
      <xdr:spPr>
        <a:xfrm flipH="1">
          <a:off x="3971925" y="245459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150</xdr:row>
      <xdr:rowOff>28575</xdr:rowOff>
    </xdr:from>
    <xdr:to>
      <xdr:col>15</xdr:col>
      <xdr:colOff>76200</xdr:colOff>
      <xdr:row>153</xdr:row>
      <xdr:rowOff>142875</xdr:rowOff>
    </xdr:to>
    <xdr:sp>
      <xdr:nvSpPr>
        <xdr:cNvPr id="117" name="Line 117"/>
        <xdr:cNvSpPr>
          <a:spLocks/>
        </xdr:cNvSpPr>
      </xdr:nvSpPr>
      <xdr:spPr>
        <a:xfrm>
          <a:off x="8382000" y="245364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85725</xdr:rowOff>
    </xdr:from>
    <xdr:to>
      <xdr:col>7</xdr:col>
      <xdr:colOff>428625</xdr:colOff>
      <xdr:row>150</xdr:row>
      <xdr:rowOff>85725</xdr:rowOff>
    </xdr:to>
    <xdr:sp>
      <xdr:nvSpPr>
        <xdr:cNvPr id="118" name="Line 118"/>
        <xdr:cNvSpPr>
          <a:spLocks/>
        </xdr:cNvSpPr>
      </xdr:nvSpPr>
      <xdr:spPr>
        <a:xfrm>
          <a:off x="3981450" y="245935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150</xdr:row>
      <xdr:rowOff>85725</xdr:rowOff>
    </xdr:from>
    <xdr:to>
      <xdr:col>8</xdr:col>
      <xdr:colOff>561975</xdr:colOff>
      <xdr:row>150</xdr:row>
      <xdr:rowOff>85725</xdr:rowOff>
    </xdr:to>
    <xdr:sp>
      <xdr:nvSpPr>
        <xdr:cNvPr id="119" name="Line 119"/>
        <xdr:cNvSpPr>
          <a:spLocks/>
        </xdr:cNvSpPr>
      </xdr:nvSpPr>
      <xdr:spPr>
        <a:xfrm flipH="1">
          <a:off x="4581525" y="245935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145</xdr:row>
      <xdr:rowOff>76200</xdr:rowOff>
    </xdr:from>
    <xdr:to>
      <xdr:col>8</xdr:col>
      <xdr:colOff>466725</xdr:colOff>
      <xdr:row>149</xdr:row>
      <xdr:rowOff>114300</xdr:rowOff>
    </xdr:to>
    <xdr:sp>
      <xdr:nvSpPr>
        <xdr:cNvPr id="120" name="Line 120"/>
        <xdr:cNvSpPr>
          <a:spLocks/>
        </xdr:cNvSpPr>
      </xdr:nvSpPr>
      <xdr:spPr>
        <a:xfrm flipV="1">
          <a:off x="3981450" y="23774400"/>
          <a:ext cx="838200" cy="685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146</xdr:row>
      <xdr:rowOff>28575</xdr:rowOff>
    </xdr:from>
    <xdr:to>
      <xdr:col>9</xdr:col>
      <xdr:colOff>0</xdr:colOff>
      <xdr:row>150</xdr:row>
      <xdr:rowOff>76200</xdr:rowOff>
    </xdr:to>
    <xdr:sp>
      <xdr:nvSpPr>
        <xdr:cNvPr id="121" name="Arc 121"/>
        <xdr:cNvSpPr>
          <a:spLocks/>
        </xdr:cNvSpPr>
      </xdr:nvSpPr>
      <xdr:spPr>
        <a:xfrm>
          <a:off x="3914775" y="23888700"/>
          <a:ext cx="1019175" cy="695325"/>
        </a:xfrm>
        <a:custGeom>
          <a:pathLst>
            <a:path fill="none" h="14572" w="21479">
              <a:moveTo>
                <a:pt x="15944" y="-1"/>
              </a:moveTo>
              <a:cubicBezTo>
                <a:pt x="19052" y="3401"/>
                <a:pt x="20992" y="7707"/>
                <a:pt x="21479" y="12288"/>
              </a:cubicBezTo>
            </a:path>
            <a:path stroke="0" h="14572" w="21479">
              <a:moveTo>
                <a:pt x="15944" y="-1"/>
              </a:moveTo>
              <a:cubicBezTo>
                <a:pt x="19052" y="3401"/>
                <a:pt x="20992" y="7707"/>
                <a:pt x="21479" y="12288"/>
              </a:cubicBezTo>
              <a:lnTo>
                <a:pt x="0" y="14572"/>
              </a:lnTo>
              <a:lnTo>
                <a:pt x="15944" y="-1"/>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145</xdr:row>
      <xdr:rowOff>142875</xdr:rowOff>
    </xdr:from>
    <xdr:to>
      <xdr:col>9</xdr:col>
      <xdr:colOff>76200</xdr:colOff>
      <xdr:row>150</xdr:row>
      <xdr:rowOff>38100</xdr:rowOff>
    </xdr:to>
    <xdr:sp>
      <xdr:nvSpPr>
        <xdr:cNvPr id="122" name="Arc 122"/>
        <xdr:cNvSpPr>
          <a:spLocks/>
        </xdr:cNvSpPr>
      </xdr:nvSpPr>
      <xdr:spPr>
        <a:xfrm flipV="1">
          <a:off x="3819525" y="23841075"/>
          <a:ext cx="1190625" cy="704850"/>
        </a:xfrm>
        <a:custGeom>
          <a:pathLst>
            <a:path fill="none" h="13812" w="21517">
              <a:moveTo>
                <a:pt x="21517" y="1891"/>
              </a:moveTo>
              <a:cubicBezTo>
                <a:pt x="21132" y="6271"/>
                <a:pt x="19419" y="10430"/>
                <a:pt x="16606" y="13811"/>
              </a:cubicBezTo>
            </a:path>
            <a:path stroke="0" h="13812" w="21517">
              <a:moveTo>
                <a:pt x="21517" y="1891"/>
              </a:moveTo>
              <a:cubicBezTo>
                <a:pt x="21132" y="6271"/>
                <a:pt x="19419" y="10430"/>
                <a:pt x="16606" y="13811"/>
              </a:cubicBezTo>
              <a:lnTo>
                <a:pt x="0" y="0"/>
              </a:lnTo>
              <a:lnTo>
                <a:pt x="21517" y="1891"/>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131</xdr:row>
      <xdr:rowOff>38100</xdr:rowOff>
    </xdr:from>
    <xdr:to>
      <xdr:col>15</xdr:col>
      <xdr:colOff>19050</xdr:colOff>
      <xdr:row>149</xdr:row>
      <xdr:rowOff>104775</xdr:rowOff>
    </xdr:to>
    <xdr:sp>
      <xdr:nvSpPr>
        <xdr:cNvPr id="123" name="Line 123"/>
        <xdr:cNvSpPr>
          <a:spLocks/>
        </xdr:cNvSpPr>
      </xdr:nvSpPr>
      <xdr:spPr>
        <a:xfrm flipH="1" flipV="1">
          <a:off x="7724775" y="21469350"/>
          <a:ext cx="600075" cy="2981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129</xdr:row>
      <xdr:rowOff>133350</xdr:rowOff>
    </xdr:from>
    <xdr:to>
      <xdr:col>13</xdr:col>
      <xdr:colOff>409575</xdr:colOff>
      <xdr:row>130</xdr:row>
      <xdr:rowOff>104775</xdr:rowOff>
    </xdr:to>
    <xdr:sp>
      <xdr:nvSpPr>
        <xdr:cNvPr id="124" name="Line 124"/>
        <xdr:cNvSpPr>
          <a:spLocks/>
        </xdr:cNvSpPr>
      </xdr:nvSpPr>
      <xdr:spPr>
        <a:xfrm>
          <a:off x="7591425" y="21240750"/>
          <a:ext cx="952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111</xdr:row>
      <xdr:rowOff>9525</xdr:rowOff>
    </xdr:from>
    <xdr:to>
      <xdr:col>6</xdr:col>
      <xdr:colOff>295275</xdr:colOff>
      <xdr:row>122</xdr:row>
      <xdr:rowOff>0</xdr:rowOff>
    </xdr:to>
    <xdr:sp>
      <xdr:nvSpPr>
        <xdr:cNvPr id="125" name="Line 125"/>
        <xdr:cNvSpPr>
          <a:spLocks/>
        </xdr:cNvSpPr>
      </xdr:nvSpPr>
      <xdr:spPr>
        <a:xfrm flipH="1" flipV="1">
          <a:off x="3486150" y="18202275"/>
          <a:ext cx="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122</xdr:row>
      <xdr:rowOff>152400</xdr:rowOff>
    </xdr:from>
    <xdr:to>
      <xdr:col>6</xdr:col>
      <xdr:colOff>295275</xdr:colOff>
      <xdr:row>132</xdr:row>
      <xdr:rowOff>9525</xdr:rowOff>
    </xdr:to>
    <xdr:sp>
      <xdr:nvSpPr>
        <xdr:cNvPr id="126" name="Line 126"/>
        <xdr:cNvSpPr>
          <a:spLocks/>
        </xdr:cNvSpPr>
      </xdr:nvSpPr>
      <xdr:spPr>
        <a:xfrm flipV="1">
          <a:off x="3486150" y="2012632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133</xdr:row>
      <xdr:rowOff>28575</xdr:rowOff>
    </xdr:from>
    <xdr:to>
      <xdr:col>4</xdr:col>
      <xdr:colOff>104775</xdr:colOff>
      <xdr:row>133</xdr:row>
      <xdr:rowOff>152400</xdr:rowOff>
    </xdr:to>
    <xdr:sp>
      <xdr:nvSpPr>
        <xdr:cNvPr id="127" name="Line 127"/>
        <xdr:cNvSpPr>
          <a:spLocks/>
        </xdr:cNvSpPr>
      </xdr:nvSpPr>
      <xdr:spPr>
        <a:xfrm flipH="1" flipV="1">
          <a:off x="2133600" y="21783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131</xdr:row>
      <xdr:rowOff>104775</xdr:rowOff>
    </xdr:from>
    <xdr:to>
      <xdr:col>5</xdr:col>
      <xdr:colOff>47625</xdr:colOff>
      <xdr:row>131</xdr:row>
      <xdr:rowOff>104775</xdr:rowOff>
    </xdr:to>
    <xdr:sp>
      <xdr:nvSpPr>
        <xdr:cNvPr id="128" name="Line 128"/>
        <xdr:cNvSpPr>
          <a:spLocks/>
        </xdr:cNvSpPr>
      </xdr:nvSpPr>
      <xdr:spPr>
        <a:xfrm flipH="1">
          <a:off x="2581275" y="21536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133</xdr:row>
      <xdr:rowOff>85725</xdr:rowOff>
    </xdr:from>
    <xdr:to>
      <xdr:col>4</xdr:col>
      <xdr:colOff>495300</xdr:colOff>
      <xdr:row>133</xdr:row>
      <xdr:rowOff>85725</xdr:rowOff>
    </xdr:to>
    <xdr:sp>
      <xdr:nvSpPr>
        <xdr:cNvPr id="129" name="Line 129"/>
        <xdr:cNvSpPr>
          <a:spLocks/>
        </xdr:cNvSpPr>
      </xdr:nvSpPr>
      <xdr:spPr>
        <a:xfrm>
          <a:off x="2447925" y="218408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109</xdr:row>
      <xdr:rowOff>152400</xdr:rowOff>
    </xdr:from>
    <xdr:to>
      <xdr:col>4</xdr:col>
      <xdr:colOff>295275</xdr:colOff>
      <xdr:row>110</xdr:row>
      <xdr:rowOff>123825</xdr:rowOff>
    </xdr:to>
    <xdr:sp>
      <xdr:nvSpPr>
        <xdr:cNvPr id="130" name="Line 130"/>
        <xdr:cNvSpPr>
          <a:spLocks/>
        </xdr:cNvSpPr>
      </xdr:nvSpPr>
      <xdr:spPr>
        <a:xfrm>
          <a:off x="2324100" y="18021300"/>
          <a:ext cx="0" cy="133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19050</xdr:rowOff>
    </xdr:from>
    <xdr:to>
      <xdr:col>7</xdr:col>
      <xdr:colOff>0</xdr:colOff>
      <xdr:row>85</xdr:row>
      <xdr:rowOff>66675</xdr:rowOff>
    </xdr:to>
    <xdr:sp>
      <xdr:nvSpPr>
        <xdr:cNvPr id="131" name="Line 131"/>
        <xdr:cNvSpPr>
          <a:spLocks/>
        </xdr:cNvSpPr>
      </xdr:nvSpPr>
      <xdr:spPr>
        <a:xfrm flipH="1" flipV="1">
          <a:off x="3771900" y="136779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86</xdr:row>
      <xdr:rowOff>0</xdr:rowOff>
    </xdr:from>
    <xdr:to>
      <xdr:col>6</xdr:col>
      <xdr:colOff>514350</xdr:colOff>
      <xdr:row>86</xdr:row>
      <xdr:rowOff>0</xdr:rowOff>
    </xdr:to>
    <xdr:sp>
      <xdr:nvSpPr>
        <xdr:cNvPr id="132" name="Line 132"/>
        <xdr:cNvSpPr>
          <a:spLocks/>
        </xdr:cNvSpPr>
      </xdr:nvSpPr>
      <xdr:spPr>
        <a:xfrm flipH="1" flipV="1">
          <a:off x="2371725" y="141446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129</xdr:row>
      <xdr:rowOff>95250</xdr:rowOff>
    </xdr:from>
    <xdr:to>
      <xdr:col>14</xdr:col>
      <xdr:colOff>76200</xdr:colOff>
      <xdr:row>130</xdr:row>
      <xdr:rowOff>19050</xdr:rowOff>
    </xdr:to>
    <xdr:sp>
      <xdr:nvSpPr>
        <xdr:cNvPr id="133" name="Line 133"/>
        <xdr:cNvSpPr>
          <a:spLocks/>
        </xdr:cNvSpPr>
      </xdr:nvSpPr>
      <xdr:spPr>
        <a:xfrm flipH="1">
          <a:off x="7705725" y="21202650"/>
          <a:ext cx="1619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149</xdr:row>
      <xdr:rowOff>152400</xdr:rowOff>
    </xdr:from>
    <xdr:to>
      <xdr:col>15</xdr:col>
      <xdr:colOff>381000</xdr:colOff>
      <xdr:row>149</xdr:row>
      <xdr:rowOff>152400</xdr:rowOff>
    </xdr:to>
    <xdr:sp>
      <xdr:nvSpPr>
        <xdr:cNvPr id="134" name="Line 134"/>
        <xdr:cNvSpPr>
          <a:spLocks/>
        </xdr:cNvSpPr>
      </xdr:nvSpPr>
      <xdr:spPr>
        <a:xfrm flipH="1">
          <a:off x="8382000" y="244983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130</xdr:row>
      <xdr:rowOff>133350</xdr:rowOff>
    </xdr:from>
    <xdr:to>
      <xdr:col>14</xdr:col>
      <xdr:colOff>190500</xdr:colOff>
      <xdr:row>131</xdr:row>
      <xdr:rowOff>66675</xdr:rowOff>
    </xdr:to>
    <xdr:sp>
      <xdr:nvSpPr>
        <xdr:cNvPr id="135" name="Line 135"/>
        <xdr:cNvSpPr>
          <a:spLocks/>
        </xdr:cNvSpPr>
      </xdr:nvSpPr>
      <xdr:spPr>
        <a:xfrm flipH="1" flipV="1">
          <a:off x="7829550" y="21402675"/>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83</xdr:row>
      <xdr:rowOff>28575</xdr:rowOff>
    </xdr:from>
    <xdr:to>
      <xdr:col>1</xdr:col>
      <xdr:colOff>428625</xdr:colOff>
      <xdr:row>85</xdr:row>
      <xdr:rowOff>95250</xdr:rowOff>
    </xdr:to>
    <xdr:sp>
      <xdr:nvSpPr>
        <xdr:cNvPr id="136" name="Line 136"/>
        <xdr:cNvSpPr>
          <a:spLocks/>
        </xdr:cNvSpPr>
      </xdr:nvSpPr>
      <xdr:spPr>
        <a:xfrm flipH="1" flipV="1">
          <a:off x="676275" y="136874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142</xdr:row>
      <xdr:rowOff>114300</xdr:rowOff>
    </xdr:from>
    <xdr:to>
      <xdr:col>4</xdr:col>
      <xdr:colOff>466725</xdr:colOff>
      <xdr:row>144</xdr:row>
      <xdr:rowOff>19050</xdr:rowOff>
    </xdr:to>
    <xdr:sp>
      <xdr:nvSpPr>
        <xdr:cNvPr id="137" name="Rectangle 137"/>
        <xdr:cNvSpPr>
          <a:spLocks/>
        </xdr:cNvSpPr>
      </xdr:nvSpPr>
      <xdr:spPr>
        <a:xfrm flipV="1">
          <a:off x="762000" y="23326725"/>
          <a:ext cx="1733550" cy="2286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143</xdr:row>
      <xdr:rowOff>19050</xdr:rowOff>
    </xdr:from>
    <xdr:to>
      <xdr:col>4</xdr:col>
      <xdr:colOff>400050</xdr:colOff>
      <xdr:row>143</xdr:row>
      <xdr:rowOff>19050</xdr:rowOff>
    </xdr:to>
    <xdr:sp>
      <xdr:nvSpPr>
        <xdr:cNvPr id="138" name="Line 138"/>
        <xdr:cNvSpPr>
          <a:spLocks/>
        </xdr:cNvSpPr>
      </xdr:nvSpPr>
      <xdr:spPr>
        <a:xfrm flipV="1">
          <a:off x="771525" y="23393400"/>
          <a:ext cx="1657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144</xdr:row>
      <xdr:rowOff>104775</xdr:rowOff>
    </xdr:from>
    <xdr:to>
      <xdr:col>5</xdr:col>
      <xdr:colOff>209550</xdr:colOff>
      <xdr:row>144</xdr:row>
      <xdr:rowOff>104775</xdr:rowOff>
    </xdr:to>
    <xdr:sp>
      <xdr:nvSpPr>
        <xdr:cNvPr id="139" name="Line 139"/>
        <xdr:cNvSpPr>
          <a:spLocks/>
        </xdr:cNvSpPr>
      </xdr:nvSpPr>
      <xdr:spPr>
        <a:xfrm flipH="1">
          <a:off x="2505075" y="236410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144</xdr:row>
      <xdr:rowOff>57150</xdr:rowOff>
    </xdr:from>
    <xdr:to>
      <xdr:col>1</xdr:col>
      <xdr:colOff>504825</xdr:colOff>
      <xdr:row>145</xdr:row>
      <xdr:rowOff>133350</xdr:rowOff>
    </xdr:to>
    <xdr:sp>
      <xdr:nvSpPr>
        <xdr:cNvPr id="140" name="Line 140"/>
        <xdr:cNvSpPr>
          <a:spLocks/>
        </xdr:cNvSpPr>
      </xdr:nvSpPr>
      <xdr:spPr>
        <a:xfrm flipH="1">
          <a:off x="752475" y="23593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144</xdr:row>
      <xdr:rowOff>66675</xdr:rowOff>
    </xdr:from>
    <xdr:to>
      <xdr:col>4</xdr:col>
      <xdr:colOff>466725</xdr:colOff>
      <xdr:row>145</xdr:row>
      <xdr:rowOff>142875</xdr:rowOff>
    </xdr:to>
    <xdr:sp>
      <xdr:nvSpPr>
        <xdr:cNvPr id="141" name="Line 141"/>
        <xdr:cNvSpPr>
          <a:spLocks/>
        </xdr:cNvSpPr>
      </xdr:nvSpPr>
      <xdr:spPr>
        <a:xfrm flipH="1">
          <a:off x="2495550" y="236029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144</xdr:row>
      <xdr:rowOff>114300</xdr:rowOff>
    </xdr:from>
    <xdr:to>
      <xdr:col>4</xdr:col>
      <xdr:colOff>419100</xdr:colOff>
      <xdr:row>144</xdr:row>
      <xdr:rowOff>114300</xdr:rowOff>
    </xdr:to>
    <xdr:sp>
      <xdr:nvSpPr>
        <xdr:cNvPr id="142" name="Line 142"/>
        <xdr:cNvSpPr>
          <a:spLocks/>
        </xdr:cNvSpPr>
      </xdr:nvSpPr>
      <xdr:spPr>
        <a:xfrm>
          <a:off x="1314450" y="236505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142</xdr:row>
      <xdr:rowOff>123825</xdr:rowOff>
    </xdr:from>
    <xdr:to>
      <xdr:col>1</xdr:col>
      <xdr:colOff>571500</xdr:colOff>
      <xdr:row>144</xdr:row>
      <xdr:rowOff>9525</xdr:rowOff>
    </xdr:to>
    <xdr:sp>
      <xdr:nvSpPr>
        <xdr:cNvPr id="143" name="Line 143"/>
        <xdr:cNvSpPr>
          <a:spLocks/>
        </xdr:cNvSpPr>
      </xdr:nvSpPr>
      <xdr:spPr>
        <a:xfrm flipH="1">
          <a:off x="819150" y="23336250"/>
          <a:ext cx="0" cy="209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144</xdr:row>
      <xdr:rowOff>114300</xdr:rowOff>
    </xdr:from>
    <xdr:to>
      <xdr:col>2</xdr:col>
      <xdr:colOff>142875</xdr:colOff>
      <xdr:row>144</xdr:row>
      <xdr:rowOff>114300</xdr:rowOff>
    </xdr:to>
    <xdr:sp>
      <xdr:nvSpPr>
        <xdr:cNvPr id="144" name="Line 144"/>
        <xdr:cNvSpPr>
          <a:spLocks/>
        </xdr:cNvSpPr>
      </xdr:nvSpPr>
      <xdr:spPr>
        <a:xfrm flipV="1">
          <a:off x="809625" y="236505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142</xdr:row>
      <xdr:rowOff>104775</xdr:rowOff>
    </xdr:from>
    <xdr:to>
      <xdr:col>1</xdr:col>
      <xdr:colOff>466725</xdr:colOff>
      <xdr:row>142</xdr:row>
      <xdr:rowOff>104775</xdr:rowOff>
    </xdr:to>
    <xdr:sp>
      <xdr:nvSpPr>
        <xdr:cNvPr id="145" name="Line 145"/>
        <xdr:cNvSpPr>
          <a:spLocks/>
        </xdr:cNvSpPr>
      </xdr:nvSpPr>
      <xdr:spPr>
        <a:xfrm flipH="1">
          <a:off x="581025" y="2331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144</xdr:row>
      <xdr:rowOff>28575</xdr:rowOff>
    </xdr:from>
    <xdr:to>
      <xdr:col>1</xdr:col>
      <xdr:colOff>476250</xdr:colOff>
      <xdr:row>144</xdr:row>
      <xdr:rowOff>28575</xdr:rowOff>
    </xdr:to>
    <xdr:sp>
      <xdr:nvSpPr>
        <xdr:cNvPr id="146" name="Line 146"/>
        <xdr:cNvSpPr>
          <a:spLocks/>
        </xdr:cNvSpPr>
      </xdr:nvSpPr>
      <xdr:spPr>
        <a:xfrm flipH="1" flipV="1">
          <a:off x="590550" y="23564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142</xdr:row>
      <xdr:rowOff>104775</xdr:rowOff>
    </xdr:from>
    <xdr:to>
      <xdr:col>1</xdr:col>
      <xdr:colOff>400050</xdr:colOff>
      <xdr:row>143</xdr:row>
      <xdr:rowOff>19050</xdr:rowOff>
    </xdr:to>
    <xdr:sp>
      <xdr:nvSpPr>
        <xdr:cNvPr id="147" name="Line 147"/>
        <xdr:cNvSpPr>
          <a:spLocks/>
        </xdr:cNvSpPr>
      </xdr:nvSpPr>
      <xdr:spPr>
        <a:xfrm flipH="1">
          <a:off x="647700" y="233172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143</xdr:row>
      <xdr:rowOff>142875</xdr:rowOff>
    </xdr:from>
    <xdr:to>
      <xdr:col>1</xdr:col>
      <xdr:colOff>400050</xdr:colOff>
      <xdr:row>144</xdr:row>
      <xdr:rowOff>19050</xdr:rowOff>
    </xdr:to>
    <xdr:sp>
      <xdr:nvSpPr>
        <xdr:cNvPr id="148" name="Line 148"/>
        <xdr:cNvSpPr>
          <a:spLocks/>
        </xdr:cNvSpPr>
      </xdr:nvSpPr>
      <xdr:spPr>
        <a:xfrm flipV="1">
          <a:off x="647700" y="235172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142</xdr:row>
      <xdr:rowOff>114300</xdr:rowOff>
    </xdr:from>
    <xdr:to>
      <xdr:col>4</xdr:col>
      <xdr:colOff>409575</xdr:colOff>
      <xdr:row>144</xdr:row>
      <xdr:rowOff>0</xdr:rowOff>
    </xdr:to>
    <xdr:sp>
      <xdr:nvSpPr>
        <xdr:cNvPr id="149" name="Line 149"/>
        <xdr:cNvSpPr>
          <a:spLocks/>
        </xdr:cNvSpPr>
      </xdr:nvSpPr>
      <xdr:spPr>
        <a:xfrm>
          <a:off x="2438400" y="23326725"/>
          <a:ext cx="0" cy="209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142</xdr:row>
      <xdr:rowOff>104775</xdr:rowOff>
    </xdr:from>
    <xdr:to>
      <xdr:col>5</xdr:col>
      <xdr:colOff>171450</xdr:colOff>
      <xdr:row>142</xdr:row>
      <xdr:rowOff>133350</xdr:rowOff>
    </xdr:to>
    <xdr:sp>
      <xdr:nvSpPr>
        <xdr:cNvPr id="150" name="Line 150"/>
        <xdr:cNvSpPr>
          <a:spLocks/>
        </xdr:cNvSpPr>
      </xdr:nvSpPr>
      <xdr:spPr>
        <a:xfrm flipH="1">
          <a:off x="2600325" y="23317200"/>
          <a:ext cx="1809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97</xdr:row>
      <xdr:rowOff>38100</xdr:rowOff>
    </xdr:from>
    <xdr:to>
      <xdr:col>7</xdr:col>
      <xdr:colOff>0</xdr:colOff>
      <xdr:row>97</xdr:row>
      <xdr:rowOff>38100</xdr:rowOff>
    </xdr:to>
    <xdr:sp>
      <xdr:nvSpPr>
        <xdr:cNvPr id="151" name="Line 151"/>
        <xdr:cNvSpPr>
          <a:spLocks/>
        </xdr:cNvSpPr>
      </xdr:nvSpPr>
      <xdr:spPr>
        <a:xfrm>
          <a:off x="3581400" y="159639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133</xdr:row>
      <xdr:rowOff>28575</xdr:rowOff>
    </xdr:from>
    <xdr:to>
      <xdr:col>4</xdr:col>
      <xdr:colOff>504825</xdr:colOff>
      <xdr:row>133</xdr:row>
      <xdr:rowOff>152400</xdr:rowOff>
    </xdr:to>
    <xdr:sp>
      <xdr:nvSpPr>
        <xdr:cNvPr id="152" name="Line 152"/>
        <xdr:cNvSpPr>
          <a:spLocks/>
        </xdr:cNvSpPr>
      </xdr:nvSpPr>
      <xdr:spPr>
        <a:xfrm flipV="1">
          <a:off x="2533650" y="21783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84</xdr:row>
      <xdr:rowOff>0</xdr:rowOff>
    </xdr:from>
    <xdr:to>
      <xdr:col>6</xdr:col>
      <xdr:colOff>561975</xdr:colOff>
      <xdr:row>84</xdr:row>
      <xdr:rowOff>0</xdr:rowOff>
    </xdr:to>
    <xdr:sp>
      <xdr:nvSpPr>
        <xdr:cNvPr id="153" name="Line 153"/>
        <xdr:cNvSpPr>
          <a:spLocks/>
        </xdr:cNvSpPr>
      </xdr:nvSpPr>
      <xdr:spPr>
        <a:xfrm>
          <a:off x="3467100" y="13820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83</xdr:row>
      <xdr:rowOff>142875</xdr:rowOff>
    </xdr:from>
    <xdr:to>
      <xdr:col>7</xdr:col>
      <xdr:colOff>47625</xdr:colOff>
      <xdr:row>85</xdr:row>
      <xdr:rowOff>57150</xdr:rowOff>
    </xdr:to>
    <xdr:sp>
      <xdr:nvSpPr>
        <xdr:cNvPr id="154" name="Line 154"/>
        <xdr:cNvSpPr>
          <a:spLocks/>
        </xdr:cNvSpPr>
      </xdr:nvSpPr>
      <xdr:spPr>
        <a:xfrm>
          <a:off x="3819525" y="138017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85</xdr:row>
      <xdr:rowOff>19050</xdr:rowOff>
    </xdr:from>
    <xdr:to>
      <xdr:col>9</xdr:col>
      <xdr:colOff>390525</xdr:colOff>
      <xdr:row>95</xdr:row>
      <xdr:rowOff>66675</xdr:rowOff>
    </xdr:to>
    <xdr:sp>
      <xdr:nvSpPr>
        <xdr:cNvPr id="155" name="Line 155"/>
        <xdr:cNvSpPr>
          <a:spLocks/>
        </xdr:cNvSpPr>
      </xdr:nvSpPr>
      <xdr:spPr>
        <a:xfrm>
          <a:off x="5324475" y="14001750"/>
          <a:ext cx="0" cy="1666875"/>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84</xdr:row>
      <xdr:rowOff>9525</xdr:rowOff>
    </xdr:from>
    <xdr:to>
      <xdr:col>9</xdr:col>
      <xdr:colOff>390525</xdr:colOff>
      <xdr:row>84</xdr:row>
      <xdr:rowOff>133350</xdr:rowOff>
    </xdr:to>
    <xdr:sp>
      <xdr:nvSpPr>
        <xdr:cNvPr id="156" name="Line 156"/>
        <xdr:cNvSpPr>
          <a:spLocks/>
        </xdr:cNvSpPr>
      </xdr:nvSpPr>
      <xdr:spPr>
        <a:xfrm flipV="1">
          <a:off x="5324475" y="138303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126</xdr:row>
      <xdr:rowOff>38100</xdr:rowOff>
    </xdr:from>
    <xdr:to>
      <xdr:col>12</xdr:col>
      <xdr:colOff>190500</xdr:colOff>
      <xdr:row>126</xdr:row>
      <xdr:rowOff>38100</xdr:rowOff>
    </xdr:to>
    <xdr:sp>
      <xdr:nvSpPr>
        <xdr:cNvPr id="157" name="Line 157"/>
        <xdr:cNvSpPr>
          <a:spLocks/>
        </xdr:cNvSpPr>
      </xdr:nvSpPr>
      <xdr:spPr>
        <a:xfrm flipV="1">
          <a:off x="6743700" y="2065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83</xdr:row>
      <xdr:rowOff>123825</xdr:rowOff>
    </xdr:from>
    <xdr:to>
      <xdr:col>11</xdr:col>
      <xdr:colOff>295275</xdr:colOff>
      <xdr:row>85</xdr:row>
      <xdr:rowOff>66675</xdr:rowOff>
    </xdr:to>
    <xdr:sp>
      <xdr:nvSpPr>
        <xdr:cNvPr id="158" name="Line 158"/>
        <xdr:cNvSpPr>
          <a:spLocks/>
        </xdr:cNvSpPr>
      </xdr:nvSpPr>
      <xdr:spPr>
        <a:xfrm flipH="1">
          <a:off x="6410325" y="137826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83</xdr:row>
      <xdr:rowOff>0</xdr:rowOff>
    </xdr:from>
    <xdr:to>
      <xdr:col>11</xdr:col>
      <xdr:colOff>295275</xdr:colOff>
      <xdr:row>84</xdr:row>
      <xdr:rowOff>76200</xdr:rowOff>
    </xdr:to>
    <xdr:sp>
      <xdr:nvSpPr>
        <xdr:cNvPr id="159" name="Line 159"/>
        <xdr:cNvSpPr>
          <a:spLocks/>
        </xdr:cNvSpPr>
      </xdr:nvSpPr>
      <xdr:spPr>
        <a:xfrm flipH="1">
          <a:off x="6315075" y="13658850"/>
          <a:ext cx="95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238125</xdr:colOff>
      <xdr:row>84</xdr:row>
      <xdr:rowOff>85725</xdr:rowOff>
    </xdr:from>
    <xdr:to>
      <xdr:col>11</xdr:col>
      <xdr:colOff>295275</xdr:colOff>
      <xdr:row>84</xdr:row>
      <xdr:rowOff>85725</xdr:rowOff>
    </xdr:to>
    <xdr:sp>
      <xdr:nvSpPr>
        <xdr:cNvPr id="160" name="Line 160"/>
        <xdr:cNvSpPr>
          <a:spLocks/>
        </xdr:cNvSpPr>
      </xdr:nvSpPr>
      <xdr:spPr>
        <a:xfrm flipH="1">
          <a:off x="6353175" y="13906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84</xdr:row>
      <xdr:rowOff>95250</xdr:rowOff>
    </xdr:from>
    <xdr:to>
      <xdr:col>7</xdr:col>
      <xdr:colOff>123825</xdr:colOff>
      <xdr:row>84</xdr:row>
      <xdr:rowOff>95250</xdr:rowOff>
    </xdr:to>
    <xdr:sp>
      <xdr:nvSpPr>
        <xdr:cNvPr id="161" name="Line 161"/>
        <xdr:cNvSpPr>
          <a:spLocks/>
        </xdr:cNvSpPr>
      </xdr:nvSpPr>
      <xdr:spPr>
        <a:xfrm>
          <a:off x="3819525" y="13916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84</xdr:row>
      <xdr:rowOff>95250</xdr:rowOff>
    </xdr:from>
    <xdr:to>
      <xdr:col>7</xdr:col>
      <xdr:colOff>257175</xdr:colOff>
      <xdr:row>84</xdr:row>
      <xdr:rowOff>95250</xdr:rowOff>
    </xdr:to>
    <xdr:sp>
      <xdr:nvSpPr>
        <xdr:cNvPr id="162" name="Line 162"/>
        <xdr:cNvSpPr>
          <a:spLocks/>
        </xdr:cNvSpPr>
      </xdr:nvSpPr>
      <xdr:spPr>
        <a:xfrm flipH="1">
          <a:off x="3962400" y="139160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82</xdr:row>
      <xdr:rowOff>152400</xdr:rowOff>
    </xdr:from>
    <xdr:to>
      <xdr:col>7</xdr:col>
      <xdr:colOff>152400</xdr:colOff>
      <xdr:row>84</xdr:row>
      <xdr:rowOff>85725</xdr:rowOff>
    </xdr:to>
    <xdr:sp>
      <xdr:nvSpPr>
        <xdr:cNvPr id="163" name="Line 163"/>
        <xdr:cNvSpPr>
          <a:spLocks/>
        </xdr:cNvSpPr>
      </xdr:nvSpPr>
      <xdr:spPr>
        <a:xfrm>
          <a:off x="3905250" y="13649325"/>
          <a:ext cx="190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145</xdr:row>
      <xdr:rowOff>152400</xdr:rowOff>
    </xdr:from>
    <xdr:to>
      <xdr:col>9</xdr:col>
      <xdr:colOff>66675</xdr:colOff>
      <xdr:row>149</xdr:row>
      <xdr:rowOff>114300</xdr:rowOff>
    </xdr:to>
    <xdr:sp>
      <xdr:nvSpPr>
        <xdr:cNvPr id="164" name="Line 164"/>
        <xdr:cNvSpPr>
          <a:spLocks/>
        </xdr:cNvSpPr>
      </xdr:nvSpPr>
      <xdr:spPr>
        <a:xfrm>
          <a:off x="4743450" y="23850600"/>
          <a:ext cx="257175" cy="609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85</xdr:row>
      <xdr:rowOff>95250</xdr:rowOff>
    </xdr:from>
    <xdr:to>
      <xdr:col>7</xdr:col>
      <xdr:colOff>9525</xdr:colOff>
      <xdr:row>95</xdr:row>
      <xdr:rowOff>85725</xdr:rowOff>
    </xdr:to>
    <xdr:sp>
      <xdr:nvSpPr>
        <xdr:cNvPr id="165" name="Line 165"/>
        <xdr:cNvSpPr>
          <a:spLocks/>
        </xdr:cNvSpPr>
      </xdr:nvSpPr>
      <xdr:spPr>
        <a:xfrm flipH="1" flipV="1">
          <a:off x="3771900" y="14077950"/>
          <a:ext cx="9525" cy="16097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0</xdr:rowOff>
    </xdr:from>
    <xdr:to>
      <xdr:col>8</xdr:col>
      <xdr:colOff>504825</xdr:colOff>
      <xdr:row>86</xdr:row>
      <xdr:rowOff>0</xdr:rowOff>
    </xdr:to>
    <xdr:sp>
      <xdr:nvSpPr>
        <xdr:cNvPr id="166" name="Line 166"/>
        <xdr:cNvSpPr>
          <a:spLocks/>
        </xdr:cNvSpPr>
      </xdr:nvSpPr>
      <xdr:spPr>
        <a:xfrm flipV="1">
          <a:off x="4038600" y="13982700"/>
          <a:ext cx="819150" cy="1619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86</xdr:row>
      <xdr:rowOff>0</xdr:rowOff>
    </xdr:from>
    <xdr:to>
      <xdr:col>7</xdr:col>
      <xdr:colOff>266700</xdr:colOff>
      <xdr:row>95</xdr:row>
      <xdr:rowOff>66675</xdr:rowOff>
    </xdr:to>
    <xdr:sp>
      <xdr:nvSpPr>
        <xdr:cNvPr id="167" name="Line 167"/>
        <xdr:cNvSpPr>
          <a:spLocks/>
        </xdr:cNvSpPr>
      </xdr:nvSpPr>
      <xdr:spPr>
        <a:xfrm flipH="1">
          <a:off x="4038600" y="14144625"/>
          <a:ext cx="0" cy="152400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85</xdr:row>
      <xdr:rowOff>19050</xdr:rowOff>
    </xdr:from>
    <xdr:to>
      <xdr:col>8</xdr:col>
      <xdr:colOff>514350</xdr:colOff>
      <xdr:row>95</xdr:row>
      <xdr:rowOff>57150</xdr:rowOff>
    </xdr:to>
    <xdr:sp>
      <xdr:nvSpPr>
        <xdr:cNvPr id="168" name="Line 168"/>
        <xdr:cNvSpPr>
          <a:spLocks/>
        </xdr:cNvSpPr>
      </xdr:nvSpPr>
      <xdr:spPr>
        <a:xfrm>
          <a:off x="4867275" y="14001750"/>
          <a:ext cx="0" cy="165735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85</xdr:row>
      <xdr:rowOff>0</xdr:rowOff>
    </xdr:from>
    <xdr:to>
      <xdr:col>9</xdr:col>
      <xdr:colOff>390525</xdr:colOff>
      <xdr:row>85</xdr:row>
      <xdr:rowOff>0</xdr:rowOff>
    </xdr:to>
    <xdr:sp>
      <xdr:nvSpPr>
        <xdr:cNvPr id="169" name="Line 169"/>
        <xdr:cNvSpPr>
          <a:spLocks/>
        </xdr:cNvSpPr>
      </xdr:nvSpPr>
      <xdr:spPr>
        <a:xfrm>
          <a:off x="4857750" y="13982700"/>
          <a:ext cx="4667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85</xdr:row>
      <xdr:rowOff>0</xdr:rowOff>
    </xdr:from>
    <xdr:to>
      <xdr:col>11</xdr:col>
      <xdr:colOff>95250</xdr:colOff>
      <xdr:row>86</xdr:row>
      <xdr:rowOff>19050</xdr:rowOff>
    </xdr:to>
    <xdr:sp>
      <xdr:nvSpPr>
        <xdr:cNvPr id="170" name="Line 170"/>
        <xdr:cNvSpPr>
          <a:spLocks/>
        </xdr:cNvSpPr>
      </xdr:nvSpPr>
      <xdr:spPr>
        <a:xfrm>
          <a:off x="5314950" y="13982700"/>
          <a:ext cx="895350" cy="1809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85</xdr:row>
      <xdr:rowOff>104775</xdr:rowOff>
    </xdr:from>
    <xdr:to>
      <xdr:col>7</xdr:col>
      <xdr:colOff>276225</xdr:colOff>
      <xdr:row>85</xdr:row>
      <xdr:rowOff>104775</xdr:rowOff>
    </xdr:to>
    <xdr:sp>
      <xdr:nvSpPr>
        <xdr:cNvPr id="171" name="Line 171"/>
        <xdr:cNvSpPr>
          <a:spLocks/>
        </xdr:cNvSpPr>
      </xdr:nvSpPr>
      <xdr:spPr>
        <a:xfrm flipV="1">
          <a:off x="3762375" y="14087475"/>
          <a:ext cx="285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85</xdr:row>
      <xdr:rowOff>104775</xdr:rowOff>
    </xdr:from>
    <xdr:to>
      <xdr:col>11</xdr:col>
      <xdr:colOff>361950</xdr:colOff>
      <xdr:row>85</xdr:row>
      <xdr:rowOff>104775</xdr:rowOff>
    </xdr:to>
    <xdr:sp>
      <xdr:nvSpPr>
        <xdr:cNvPr id="172" name="Line 172"/>
        <xdr:cNvSpPr>
          <a:spLocks/>
        </xdr:cNvSpPr>
      </xdr:nvSpPr>
      <xdr:spPr>
        <a:xfrm flipV="1">
          <a:off x="6191250" y="14087475"/>
          <a:ext cx="285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85</xdr:row>
      <xdr:rowOff>95250</xdr:rowOff>
    </xdr:from>
    <xdr:to>
      <xdr:col>11</xdr:col>
      <xdr:colOff>361950</xdr:colOff>
      <xdr:row>95</xdr:row>
      <xdr:rowOff>76200</xdr:rowOff>
    </xdr:to>
    <xdr:sp>
      <xdr:nvSpPr>
        <xdr:cNvPr id="173" name="Line 173"/>
        <xdr:cNvSpPr>
          <a:spLocks/>
        </xdr:cNvSpPr>
      </xdr:nvSpPr>
      <xdr:spPr>
        <a:xfrm>
          <a:off x="6467475" y="14077950"/>
          <a:ext cx="19050" cy="1600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86</xdr:row>
      <xdr:rowOff>9525</xdr:rowOff>
    </xdr:from>
    <xdr:to>
      <xdr:col>12</xdr:col>
      <xdr:colOff>95250</xdr:colOff>
      <xdr:row>86</xdr:row>
      <xdr:rowOff>9525</xdr:rowOff>
    </xdr:to>
    <xdr:sp>
      <xdr:nvSpPr>
        <xdr:cNvPr id="174" name="Line 174"/>
        <xdr:cNvSpPr>
          <a:spLocks/>
        </xdr:cNvSpPr>
      </xdr:nvSpPr>
      <xdr:spPr>
        <a:xfrm>
          <a:off x="6534150" y="14154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111</xdr:row>
      <xdr:rowOff>9525</xdr:rowOff>
    </xdr:from>
    <xdr:to>
      <xdr:col>13</xdr:col>
      <xdr:colOff>381000</xdr:colOff>
      <xdr:row>111</xdr:row>
      <xdr:rowOff>9525</xdr:rowOff>
    </xdr:to>
    <xdr:sp>
      <xdr:nvSpPr>
        <xdr:cNvPr id="175" name="Line 175"/>
        <xdr:cNvSpPr>
          <a:spLocks/>
        </xdr:cNvSpPr>
      </xdr:nvSpPr>
      <xdr:spPr>
        <a:xfrm>
          <a:off x="3810000" y="18202275"/>
          <a:ext cx="3848100" cy="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96</xdr:row>
      <xdr:rowOff>95250</xdr:rowOff>
    </xdr:from>
    <xdr:to>
      <xdr:col>1</xdr:col>
      <xdr:colOff>476250</xdr:colOff>
      <xdr:row>97</xdr:row>
      <xdr:rowOff>47625</xdr:rowOff>
    </xdr:to>
    <xdr:sp>
      <xdr:nvSpPr>
        <xdr:cNvPr id="176" name="Line 176"/>
        <xdr:cNvSpPr>
          <a:spLocks/>
        </xdr:cNvSpPr>
      </xdr:nvSpPr>
      <xdr:spPr>
        <a:xfrm flipV="1">
          <a:off x="695325" y="15859125"/>
          <a:ext cx="28575" cy="114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98</xdr:row>
      <xdr:rowOff>142875</xdr:rowOff>
    </xdr:from>
    <xdr:to>
      <xdr:col>4</xdr:col>
      <xdr:colOff>333375</xdr:colOff>
      <xdr:row>99</xdr:row>
      <xdr:rowOff>95250</xdr:rowOff>
    </xdr:to>
    <xdr:sp>
      <xdr:nvSpPr>
        <xdr:cNvPr id="177" name="Line 177"/>
        <xdr:cNvSpPr>
          <a:spLocks/>
        </xdr:cNvSpPr>
      </xdr:nvSpPr>
      <xdr:spPr>
        <a:xfrm flipV="1">
          <a:off x="2333625" y="16230600"/>
          <a:ext cx="28575" cy="114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97</xdr:row>
      <xdr:rowOff>0</xdr:rowOff>
    </xdr:from>
    <xdr:to>
      <xdr:col>2</xdr:col>
      <xdr:colOff>190500</xdr:colOff>
      <xdr:row>97</xdr:row>
      <xdr:rowOff>76200</xdr:rowOff>
    </xdr:to>
    <xdr:sp>
      <xdr:nvSpPr>
        <xdr:cNvPr id="178" name="Line 178"/>
        <xdr:cNvSpPr>
          <a:spLocks/>
        </xdr:cNvSpPr>
      </xdr:nvSpPr>
      <xdr:spPr>
        <a:xfrm>
          <a:off x="714375" y="15925800"/>
          <a:ext cx="342900" cy="762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97</xdr:row>
      <xdr:rowOff>123825</xdr:rowOff>
    </xdr:from>
    <xdr:to>
      <xdr:col>4</xdr:col>
      <xdr:colOff>314325</xdr:colOff>
      <xdr:row>99</xdr:row>
      <xdr:rowOff>38100</xdr:rowOff>
    </xdr:to>
    <xdr:sp>
      <xdr:nvSpPr>
        <xdr:cNvPr id="179" name="Line 179"/>
        <xdr:cNvSpPr>
          <a:spLocks/>
        </xdr:cNvSpPr>
      </xdr:nvSpPr>
      <xdr:spPr>
        <a:xfrm>
          <a:off x="1276350" y="16049625"/>
          <a:ext cx="1066800" cy="2381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108</xdr:row>
      <xdr:rowOff>142875</xdr:rowOff>
    </xdr:from>
    <xdr:to>
      <xdr:col>6</xdr:col>
      <xdr:colOff>485775</xdr:colOff>
      <xdr:row>111</xdr:row>
      <xdr:rowOff>0</xdr:rowOff>
    </xdr:to>
    <xdr:sp>
      <xdr:nvSpPr>
        <xdr:cNvPr id="180" name="Line 180"/>
        <xdr:cNvSpPr>
          <a:spLocks/>
        </xdr:cNvSpPr>
      </xdr:nvSpPr>
      <xdr:spPr>
        <a:xfrm>
          <a:off x="3676650" y="17849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138</xdr:row>
      <xdr:rowOff>57150</xdr:rowOff>
    </xdr:from>
    <xdr:to>
      <xdr:col>14</xdr:col>
      <xdr:colOff>238125</xdr:colOff>
      <xdr:row>138</xdr:row>
      <xdr:rowOff>104775</xdr:rowOff>
    </xdr:to>
    <xdr:sp>
      <xdr:nvSpPr>
        <xdr:cNvPr id="181" name="Line 181"/>
        <xdr:cNvSpPr>
          <a:spLocks/>
        </xdr:cNvSpPr>
      </xdr:nvSpPr>
      <xdr:spPr>
        <a:xfrm flipV="1">
          <a:off x="7743825" y="22621875"/>
          <a:ext cx="28575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145</xdr:row>
      <xdr:rowOff>57150</xdr:rowOff>
    </xdr:from>
    <xdr:to>
      <xdr:col>9</xdr:col>
      <xdr:colOff>200025</xdr:colOff>
      <xdr:row>146</xdr:row>
      <xdr:rowOff>85725</xdr:rowOff>
    </xdr:to>
    <xdr:sp>
      <xdr:nvSpPr>
        <xdr:cNvPr id="182" name="Line 182"/>
        <xdr:cNvSpPr>
          <a:spLocks/>
        </xdr:cNvSpPr>
      </xdr:nvSpPr>
      <xdr:spPr>
        <a:xfrm flipH="1">
          <a:off x="4848225" y="23755350"/>
          <a:ext cx="2857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147</xdr:row>
      <xdr:rowOff>95250</xdr:rowOff>
    </xdr:from>
    <xdr:to>
      <xdr:col>10</xdr:col>
      <xdr:colOff>561975</xdr:colOff>
      <xdr:row>148</xdr:row>
      <xdr:rowOff>85725</xdr:rowOff>
    </xdr:to>
    <xdr:sp>
      <xdr:nvSpPr>
        <xdr:cNvPr id="183" name="Line 183"/>
        <xdr:cNvSpPr>
          <a:spLocks/>
        </xdr:cNvSpPr>
      </xdr:nvSpPr>
      <xdr:spPr>
        <a:xfrm flipH="1">
          <a:off x="4933950" y="24117300"/>
          <a:ext cx="1143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147</xdr:row>
      <xdr:rowOff>114300</xdr:rowOff>
    </xdr:from>
    <xdr:to>
      <xdr:col>14</xdr:col>
      <xdr:colOff>457200</xdr:colOff>
      <xdr:row>147</xdr:row>
      <xdr:rowOff>152400</xdr:rowOff>
    </xdr:to>
    <xdr:sp>
      <xdr:nvSpPr>
        <xdr:cNvPr id="184" name="Line 184"/>
        <xdr:cNvSpPr>
          <a:spLocks/>
        </xdr:cNvSpPr>
      </xdr:nvSpPr>
      <xdr:spPr>
        <a:xfrm>
          <a:off x="8096250" y="24136350"/>
          <a:ext cx="15240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86</xdr:row>
      <xdr:rowOff>9525</xdr:rowOff>
    </xdr:from>
    <xdr:to>
      <xdr:col>11</xdr:col>
      <xdr:colOff>361950</xdr:colOff>
      <xdr:row>86</xdr:row>
      <xdr:rowOff>9525</xdr:rowOff>
    </xdr:to>
    <xdr:sp>
      <xdr:nvSpPr>
        <xdr:cNvPr id="185" name="Line 185"/>
        <xdr:cNvSpPr>
          <a:spLocks/>
        </xdr:cNvSpPr>
      </xdr:nvSpPr>
      <xdr:spPr>
        <a:xfrm flipV="1">
          <a:off x="6210300" y="14154150"/>
          <a:ext cx="257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86</xdr:row>
      <xdr:rowOff>0</xdr:rowOff>
    </xdr:from>
    <xdr:to>
      <xdr:col>11</xdr:col>
      <xdr:colOff>85725</xdr:colOff>
      <xdr:row>86</xdr:row>
      <xdr:rowOff>66675</xdr:rowOff>
    </xdr:to>
    <xdr:sp>
      <xdr:nvSpPr>
        <xdr:cNvPr id="186" name="Line 186"/>
        <xdr:cNvSpPr>
          <a:spLocks/>
        </xdr:cNvSpPr>
      </xdr:nvSpPr>
      <xdr:spPr>
        <a:xfrm>
          <a:off x="6200775" y="141446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104775</xdr:rowOff>
    </xdr:from>
    <xdr:to>
      <xdr:col>7</xdr:col>
      <xdr:colOff>266700</xdr:colOff>
      <xdr:row>86</xdr:row>
      <xdr:rowOff>0</xdr:rowOff>
    </xdr:to>
    <xdr:sp>
      <xdr:nvSpPr>
        <xdr:cNvPr id="187" name="Line 187"/>
        <xdr:cNvSpPr>
          <a:spLocks/>
        </xdr:cNvSpPr>
      </xdr:nvSpPr>
      <xdr:spPr>
        <a:xfrm>
          <a:off x="4038600" y="14087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86</xdr:row>
      <xdr:rowOff>0</xdr:rowOff>
    </xdr:from>
    <xdr:to>
      <xdr:col>7</xdr:col>
      <xdr:colOff>257175</xdr:colOff>
      <xdr:row>86</xdr:row>
      <xdr:rowOff>0</xdr:rowOff>
    </xdr:to>
    <xdr:sp>
      <xdr:nvSpPr>
        <xdr:cNvPr id="188" name="Line 188"/>
        <xdr:cNvSpPr>
          <a:spLocks/>
        </xdr:cNvSpPr>
      </xdr:nvSpPr>
      <xdr:spPr>
        <a:xfrm flipH="1">
          <a:off x="3781425" y="14144625"/>
          <a:ext cx="247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103</xdr:row>
      <xdr:rowOff>0</xdr:rowOff>
    </xdr:from>
    <xdr:to>
      <xdr:col>14</xdr:col>
      <xdr:colOff>304800</xdr:colOff>
      <xdr:row>111</xdr:row>
      <xdr:rowOff>76200</xdr:rowOff>
    </xdr:to>
    <xdr:sp>
      <xdr:nvSpPr>
        <xdr:cNvPr id="189" name="Line 189"/>
        <xdr:cNvSpPr>
          <a:spLocks/>
        </xdr:cNvSpPr>
      </xdr:nvSpPr>
      <xdr:spPr>
        <a:xfrm flipV="1">
          <a:off x="8096250" y="16897350"/>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98</xdr:row>
      <xdr:rowOff>0</xdr:rowOff>
    </xdr:from>
    <xdr:to>
      <xdr:col>14</xdr:col>
      <xdr:colOff>304800</xdr:colOff>
      <xdr:row>102</xdr:row>
      <xdr:rowOff>28575</xdr:rowOff>
    </xdr:to>
    <xdr:sp>
      <xdr:nvSpPr>
        <xdr:cNvPr id="190" name="Line 190"/>
        <xdr:cNvSpPr>
          <a:spLocks/>
        </xdr:cNvSpPr>
      </xdr:nvSpPr>
      <xdr:spPr>
        <a:xfrm flipV="1">
          <a:off x="8096250" y="160877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504825</xdr:colOff>
      <xdr:row>111</xdr:row>
      <xdr:rowOff>9525</xdr:rowOff>
    </xdr:from>
    <xdr:to>
      <xdr:col>14</xdr:col>
      <xdr:colOff>161925</xdr:colOff>
      <xdr:row>111</xdr:row>
      <xdr:rowOff>9525</xdr:rowOff>
    </xdr:to>
    <xdr:sp>
      <xdr:nvSpPr>
        <xdr:cNvPr id="191" name="Line 191"/>
        <xdr:cNvSpPr>
          <a:spLocks/>
        </xdr:cNvSpPr>
      </xdr:nvSpPr>
      <xdr:spPr>
        <a:xfrm>
          <a:off x="7781925" y="18202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111</xdr:row>
      <xdr:rowOff>0</xdr:rowOff>
    </xdr:from>
    <xdr:to>
      <xdr:col>14</xdr:col>
      <xdr:colOff>495300</xdr:colOff>
      <xdr:row>111</xdr:row>
      <xdr:rowOff>0</xdr:rowOff>
    </xdr:to>
    <xdr:sp>
      <xdr:nvSpPr>
        <xdr:cNvPr id="192" name="Line 192"/>
        <xdr:cNvSpPr>
          <a:spLocks/>
        </xdr:cNvSpPr>
      </xdr:nvSpPr>
      <xdr:spPr>
        <a:xfrm flipH="1">
          <a:off x="8143875" y="1819275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128</xdr:row>
      <xdr:rowOff>66675</xdr:rowOff>
    </xdr:from>
    <xdr:to>
      <xdr:col>10</xdr:col>
      <xdr:colOff>457200</xdr:colOff>
      <xdr:row>139</xdr:row>
      <xdr:rowOff>104775</xdr:rowOff>
    </xdr:to>
    <xdr:sp>
      <xdr:nvSpPr>
        <xdr:cNvPr id="193" name="Oval 193"/>
        <xdr:cNvSpPr>
          <a:spLocks/>
        </xdr:cNvSpPr>
      </xdr:nvSpPr>
      <xdr:spPr>
        <a:xfrm>
          <a:off x="4105275" y="21012150"/>
          <a:ext cx="1866900" cy="18192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131</xdr:row>
      <xdr:rowOff>0</xdr:rowOff>
    </xdr:from>
    <xdr:to>
      <xdr:col>10</xdr:col>
      <xdr:colOff>0</xdr:colOff>
      <xdr:row>137</xdr:row>
      <xdr:rowOff>47625</xdr:rowOff>
    </xdr:to>
    <xdr:sp>
      <xdr:nvSpPr>
        <xdr:cNvPr id="194" name="Oval 194"/>
        <xdr:cNvSpPr>
          <a:spLocks/>
        </xdr:cNvSpPr>
      </xdr:nvSpPr>
      <xdr:spPr>
        <a:xfrm>
          <a:off x="4533900" y="21431250"/>
          <a:ext cx="981075" cy="1019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132</xdr:row>
      <xdr:rowOff>85725</xdr:rowOff>
    </xdr:from>
    <xdr:to>
      <xdr:col>9</xdr:col>
      <xdr:colOff>504825</xdr:colOff>
      <xdr:row>133</xdr:row>
      <xdr:rowOff>28575</xdr:rowOff>
    </xdr:to>
    <xdr:sp>
      <xdr:nvSpPr>
        <xdr:cNvPr id="195" name="Line 195"/>
        <xdr:cNvSpPr>
          <a:spLocks/>
        </xdr:cNvSpPr>
      </xdr:nvSpPr>
      <xdr:spPr>
        <a:xfrm flipV="1">
          <a:off x="5276850" y="21678900"/>
          <a:ext cx="1619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136</xdr:row>
      <xdr:rowOff>19050</xdr:rowOff>
    </xdr:from>
    <xdr:to>
      <xdr:col>9</xdr:col>
      <xdr:colOff>514350</xdr:colOff>
      <xdr:row>139</xdr:row>
      <xdr:rowOff>0</xdr:rowOff>
    </xdr:to>
    <xdr:sp>
      <xdr:nvSpPr>
        <xdr:cNvPr id="196" name="Line 196"/>
        <xdr:cNvSpPr>
          <a:spLocks/>
        </xdr:cNvSpPr>
      </xdr:nvSpPr>
      <xdr:spPr>
        <a:xfrm>
          <a:off x="5210175" y="22259925"/>
          <a:ext cx="2381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134</xdr:row>
      <xdr:rowOff>9525</xdr:rowOff>
    </xdr:from>
    <xdr:to>
      <xdr:col>9</xdr:col>
      <xdr:colOff>200025</xdr:colOff>
      <xdr:row>135</xdr:row>
      <xdr:rowOff>38100</xdr:rowOff>
    </xdr:to>
    <xdr:sp>
      <xdr:nvSpPr>
        <xdr:cNvPr id="197" name="Line 197"/>
        <xdr:cNvSpPr>
          <a:spLocks/>
        </xdr:cNvSpPr>
      </xdr:nvSpPr>
      <xdr:spPr>
        <a:xfrm>
          <a:off x="5038725" y="21926550"/>
          <a:ext cx="952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134</xdr:row>
      <xdr:rowOff>19050</xdr:rowOff>
    </xdr:from>
    <xdr:to>
      <xdr:col>9</xdr:col>
      <xdr:colOff>171450</xdr:colOff>
      <xdr:row>134</xdr:row>
      <xdr:rowOff>19050</xdr:rowOff>
    </xdr:to>
    <xdr:sp>
      <xdr:nvSpPr>
        <xdr:cNvPr id="198" name="Line 198"/>
        <xdr:cNvSpPr>
          <a:spLocks/>
        </xdr:cNvSpPr>
      </xdr:nvSpPr>
      <xdr:spPr>
        <a:xfrm flipV="1">
          <a:off x="4981575" y="219360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133</xdr:row>
      <xdr:rowOff>114300</xdr:rowOff>
    </xdr:from>
    <xdr:to>
      <xdr:col>9</xdr:col>
      <xdr:colOff>104775</xdr:colOff>
      <xdr:row>134</xdr:row>
      <xdr:rowOff>85725</xdr:rowOff>
    </xdr:to>
    <xdr:sp>
      <xdr:nvSpPr>
        <xdr:cNvPr id="199" name="Line 199"/>
        <xdr:cNvSpPr>
          <a:spLocks/>
        </xdr:cNvSpPr>
      </xdr:nvSpPr>
      <xdr:spPr>
        <a:xfrm flipH="1">
          <a:off x="5038725" y="218694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83</xdr:row>
      <xdr:rowOff>47625</xdr:rowOff>
    </xdr:from>
    <xdr:to>
      <xdr:col>4</xdr:col>
      <xdr:colOff>295275</xdr:colOff>
      <xdr:row>85</xdr:row>
      <xdr:rowOff>95250</xdr:rowOff>
    </xdr:to>
    <xdr:sp>
      <xdr:nvSpPr>
        <xdr:cNvPr id="200" name="Line 200"/>
        <xdr:cNvSpPr>
          <a:spLocks/>
        </xdr:cNvSpPr>
      </xdr:nvSpPr>
      <xdr:spPr>
        <a:xfrm flipV="1">
          <a:off x="2324100" y="137064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83</xdr:row>
      <xdr:rowOff>95250</xdr:rowOff>
    </xdr:from>
    <xdr:to>
      <xdr:col>4</xdr:col>
      <xdr:colOff>295275</xdr:colOff>
      <xdr:row>83</xdr:row>
      <xdr:rowOff>95250</xdr:rowOff>
    </xdr:to>
    <xdr:sp>
      <xdr:nvSpPr>
        <xdr:cNvPr id="201" name="Line 201"/>
        <xdr:cNvSpPr>
          <a:spLocks/>
        </xdr:cNvSpPr>
      </xdr:nvSpPr>
      <xdr:spPr>
        <a:xfrm>
          <a:off x="1609725" y="137541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85725</xdr:rowOff>
    </xdr:from>
    <xdr:to>
      <xdr:col>4</xdr:col>
      <xdr:colOff>276225</xdr:colOff>
      <xdr:row>84</xdr:row>
      <xdr:rowOff>85725</xdr:rowOff>
    </xdr:to>
    <xdr:sp>
      <xdr:nvSpPr>
        <xdr:cNvPr id="202" name="Line 202"/>
        <xdr:cNvSpPr>
          <a:spLocks/>
        </xdr:cNvSpPr>
      </xdr:nvSpPr>
      <xdr:spPr>
        <a:xfrm>
          <a:off x="2038350" y="139065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92</xdr:row>
      <xdr:rowOff>133350</xdr:rowOff>
    </xdr:from>
    <xdr:to>
      <xdr:col>5</xdr:col>
      <xdr:colOff>104775</xdr:colOff>
      <xdr:row>94</xdr:row>
      <xdr:rowOff>133350</xdr:rowOff>
    </xdr:to>
    <xdr:sp>
      <xdr:nvSpPr>
        <xdr:cNvPr id="203" name="Line 203"/>
        <xdr:cNvSpPr>
          <a:spLocks/>
        </xdr:cNvSpPr>
      </xdr:nvSpPr>
      <xdr:spPr>
        <a:xfrm>
          <a:off x="2514600" y="15249525"/>
          <a:ext cx="2000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144</xdr:row>
      <xdr:rowOff>66675</xdr:rowOff>
    </xdr:from>
    <xdr:to>
      <xdr:col>4</xdr:col>
      <xdr:colOff>419100</xdr:colOff>
      <xdr:row>145</xdr:row>
      <xdr:rowOff>19050</xdr:rowOff>
    </xdr:to>
    <xdr:sp>
      <xdr:nvSpPr>
        <xdr:cNvPr id="204" name="Line 204"/>
        <xdr:cNvSpPr>
          <a:spLocks/>
        </xdr:cNvSpPr>
      </xdr:nvSpPr>
      <xdr:spPr>
        <a:xfrm>
          <a:off x="2447925" y="23602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145</xdr:row>
      <xdr:rowOff>95250</xdr:rowOff>
    </xdr:from>
    <xdr:to>
      <xdr:col>2</xdr:col>
      <xdr:colOff>123825</xdr:colOff>
      <xdr:row>145</xdr:row>
      <xdr:rowOff>95250</xdr:rowOff>
    </xdr:to>
    <xdr:sp>
      <xdr:nvSpPr>
        <xdr:cNvPr id="205" name="Line 205"/>
        <xdr:cNvSpPr>
          <a:spLocks/>
        </xdr:cNvSpPr>
      </xdr:nvSpPr>
      <xdr:spPr>
        <a:xfrm flipV="1">
          <a:off x="752475" y="2379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145</xdr:row>
      <xdr:rowOff>85725</xdr:rowOff>
    </xdr:from>
    <xdr:to>
      <xdr:col>4</xdr:col>
      <xdr:colOff>466725</xdr:colOff>
      <xdr:row>145</xdr:row>
      <xdr:rowOff>85725</xdr:rowOff>
    </xdr:to>
    <xdr:sp>
      <xdr:nvSpPr>
        <xdr:cNvPr id="206" name="Line 206"/>
        <xdr:cNvSpPr>
          <a:spLocks/>
        </xdr:cNvSpPr>
      </xdr:nvSpPr>
      <xdr:spPr>
        <a:xfrm flipH="1">
          <a:off x="1314450" y="237839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115</xdr:row>
      <xdr:rowOff>38100</xdr:rowOff>
    </xdr:from>
    <xdr:to>
      <xdr:col>7</xdr:col>
      <xdr:colOff>0</xdr:colOff>
      <xdr:row>116</xdr:row>
      <xdr:rowOff>133350</xdr:rowOff>
    </xdr:to>
    <xdr:sp>
      <xdr:nvSpPr>
        <xdr:cNvPr id="207" name="Line 207"/>
        <xdr:cNvSpPr>
          <a:spLocks/>
        </xdr:cNvSpPr>
      </xdr:nvSpPr>
      <xdr:spPr>
        <a:xfrm>
          <a:off x="3771900" y="1887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110</xdr:row>
      <xdr:rowOff>123825</xdr:rowOff>
    </xdr:from>
    <xdr:to>
      <xdr:col>6</xdr:col>
      <xdr:colOff>571500</xdr:colOff>
      <xdr:row>114</xdr:row>
      <xdr:rowOff>38100</xdr:rowOff>
    </xdr:to>
    <xdr:sp>
      <xdr:nvSpPr>
        <xdr:cNvPr id="208" name="Line 208"/>
        <xdr:cNvSpPr>
          <a:spLocks/>
        </xdr:cNvSpPr>
      </xdr:nvSpPr>
      <xdr:spPr>
        <a:xfrm>
          <a:off x="3762375" y="181546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99</xdr:row>
      <xdr:rowOff>142875</xdr:rowOff>
    </xdr:from>
    <xdr:to>
      <xdr:col>7</xdr:col>
      <xdr:colOff>28575</xdr:colOff>
      <xdr:row>99</xdr:row>
      <xdr:rowOff>152400</xdr:rowOff>
    </xdr:to>
    <xdr:sp>
      <xdr:nvSpPr>
        <xdr:cNvPr id="209" name="Line 209"/>
        <xdr:cNvSpPr>
          <a:spLocks/>
        </xdr:cNvSpPr>
      </xdr:nvSpPr>
      <xdr:spPr>
        <a:xfrm>
          <a:off x="2333625" y="16392525"/>
          <a:ext cx="1466850" cy="95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106</xdr:row>
      <xdr:rowOff>19050</xdr:rowOff>
    </xdr:from>
    <xdr:to>
      <xdr:col>6</xdr:col>
      <xdr:colOff>552450</xdr:colOff>
      <xdr:row>106</xdr:row>
      <xdr:rowOff>19050</xdr:rowOff>
    </xdr:to>
    <xdr:sp>
      <xdr:nvSpPr>
        <xdr:cNvPr id="210" name="Line 210"/>
        <xdr:cNvSpPr>
          <a:spLocks/>
        </xdr:cNvSpPr>
      </xdr:nvSpPr>
      <xdr:spPr>
        <a:xfrm flipV="1">
          <a:off x="1266825" y="17402175"/>
          <a:ext cx="24765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98</xdr:row>
      <xdr:rowOff>9525</xdr:rowOff>
    </xdr:from>
    <xdr:to>
      <xdr:col>6</xdr:col>
      <xdr:colOff>85725</xdr:colOff>
      <xdr:row>98</xdr:row>
      <xdr:rowOff>47625</xdr:rowOff>
    </xdr:to>
    <xdr:sp>
      <xdr:nvSpPr>
        <xdr:cNvPr id="211" name="Line 211"/>
        <xdr:cNvSpPr>
          <a:spLocks/>
        </xdr:cNvSpPr>
      </xdr:nvSpPr>
      <xdr:spPr>
        <a:xfrm>
          <a:off x="3276600" y="1609725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152</xdr:row>
      <xdr:rowOff>95250</xdr:rowOff>
    </xdr:from>
    <xdr:to>
      <xdr:col>11</xdr:col>
      <xdr:colOff>85725</xdr:colOff>
      <xdr:row>152</xdr:row>
      <xdr:rowOff>95250</xdr:rowOff>
    </xdr:to>
    <xdr:sp>
      <xdr:nvSpPr>
        <xdr:cNvPr id="212" name="Line 212"/>
        <xdr:cNvSpPr>
          <a:spLocks/>
        </xdr:cNvSpPr>
      </xdr:nvSpPr>
      <xdr:spPr>
        <a:xfrm flipH="1">
          <a:off x="3971925" y="24926925"/>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485775</xdr:colOff>
      <xdr:row>152</xdr:row>
      <xdr:rowOff>104775</xdr:rowOff>
    </xdr:from>
    <xdr:to>
      <xdr:col>15</xdr:col>
      <xdr:colOff>19050</xdr:colOff>
      <xdr:row>152</xdr:row>
      <xdr:rowOff>104775</xdr:rowOff>
    </xdr:to>
    <xdr:sp>
      <xdr:nvSpPr>
        <xdr:cNvPr id="213" name="Line 213"/>
        <xdr:cNvSpPr>
          <a:spLocks/>
        </xdr:cNvSpPr>
      </xdr:nvSpPr>
      <xdr:spPr>
        <a:xfrm flipH="1">
          <a:off x="6600825" y="249364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150</xdr:row>
      <xdr:rowOff>57150</xdr:rowOff>
    </xdr:from>
    <xdr:to>
      <xdr:col>15</xdr:col>
      <xdr:colOff>19050</xdr:colOff>
      <xdr:row>153</xdr:row>
      <xdr:rowOff>0</xdr:rowOff>
    </xdr:to>
    <xdr:sp>
      <xdr:nvSpPr>
        <xdr:cNvPr id="214" name="Line 214"/>
        <xdr:cNvSpPr>
          <a:spLocks/>
        </xdr:cNvSpPr>
      </xdr:nvSpPr>
      <xdr:spPr>
        <a:xfrm>
          <a:off x="8324850" y="2456497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146</xdr:row>
      <xdr:rowOff>76200</xdr:rowOff>
    </xdr:from>
    <xdr:to>
      <xdr:col>8</xdr:col>
      <xdr:colOff>285750</xdr:colOff>
      <xdr:row>147</xdr:row>
      <xdr:rowOff>19050</xdr:rowOff>
    </xdr:to>
    <xdr:sp>
      <xdr:nvSpPr>
        <xdr:cNvPr id="215" name="Line 215"/>
        <xdr:cNvSpPr>
          <a:spLocks/>
        </xdr:cNvSpPr>
      </xdr:nvSpPr>
      <xdr:spPr>
        <a:xfrm flipH="1" flipV="1">
          <a:off x="4629150" y="23936325"/>
          <a:ext cx="95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151</xdr:row>
      <xdr:rowOff>95250</xdr:rowOff>
    </xdr:from>
    <xdr:to>
      <xdr:col>15</xdr:col>
      <xdr:colOff>209550</xdr:colOff>
      <xdr:row>151</xdr:row>
      <xdr:rowOff>95250</xdr:rowOff>
    </xdr:to>
    <xdr:sp>
      <xdr:nvSpPr>
        <xdr:cNvPr id="216" name="Line 216"/>
        <xdr:cNvSpPr>
          <a:spLocks/>
        </xdr:cNvSpPr>
      </xdr:nvSpPr>
      <xdr:spPr>
        <a:xfrm flipH="1">
          <a:off x="8382000" y="247650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98</xdr:row>
      <xdr:rowOff>9525</xdr:rowOff>
    </xdr:from>
    <xdr:to>
      <xdr:col>7</xdr:col>
      <xdr:colOff>57150</xdr:colOff>
      <xdr:row>111</xdr:row>
      <xdr:rowOff>9525</xdr:rowOff>
    </xdr:to>
    <xdr:sp>
      <xdr:nvSpPr>
        <xdr:cNvPr id="217" name="Line 217"/>
        <xdr:cNvSpPr>
          <a:spLocks/>
        </xdr:cNvSpPr>
      </xdr:nvSpPr>
      <xdr:spPr>
        <a:xfrm flipH="1">
          <a:off x="3819525" y="16097250"/>
          <a:ext cx="19050" cy="2105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112</xdr:row>
      <xdr:rowOff>66675</xdr:rowOff>
    </xdr:from>
    <xdr:to>
      <xdr:col>7</xdr:col>
      <xdr:colOff>295275</xdr:colOff>
      <xdr:row>112</xdr:row>
      <xdr:rowOff>66675</xdr:rowOff>
    </xdr:to>
    <xdr:sp>
      <xdr:nvSpPr>
        <xdr:cNvPr id="218" name="Line 218"/>
        <xdr:cNvSpPr>
          <a:spLocks/>
        </xdr:cNvSpPr>
      </xdr:nvSpPr>
      <xdr:spPr>
        <a:xfrm flipV="1">
          <a:off x="3829050" y="18421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104</xdr:row>
      <xdr:rowOff>76200</xdr:rowOff>
    </xdr:from>
    <xdr:to>
      <xdr:col>8</xdr:col>
      <xdr:colOff>447675</xdr:colOff>
      <xdr:row>114</xdr:row>
      <xdr:rowOff>38100</xdr:rowOff>
    </xdr:to>
    <xdr:sp>
      <xdr:nvSpPr>
        <xdr:cNvPr id="219" name="Line 219"/>
        <xdr:cNvSpPr>
          <a:spLocks/>
        </xdr:cNvSpPr>
      </xdr:nvSpPr>
      <xdr:spPr>
        <a:xfrm flipH="1">
          <a:off x="4800600" y="17135475"/>
          <a:ext cx="0" cy="15811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111</xdr:row>
      <xdr:rowOff>123825</xdr:rowOff>
    </xdr:from>
    <xdr:to>
      <xdr:col>7</xdr:col>
      <xdr:colOff>47625</xdr:colOff>
      <xdr:row>112</xdr:row>
      <xdr:rowOff>114300</xdr:rowOff>
    </xdr:to>
    <xdr:sp>
      <xdr:nvSpPr>
        <xdr:cNvPr id="220" name="Line 220"/>
        <xdr:cNvSpPr>
          <a:spLocks/>
        </xdr:cNvSpPr>
      </xdr:nvSpPr>
      <xdr:spPr>
        <a:xfrm>
          <a:off x="3819525" y="183165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105</xdr:row>
      <xdr:rowOff>76200</xdr:rowOff>
    </xdr:from>
    <xdr:to>
      <xdr:col>8</xdr:col>
      <xdr:colOff>400050</xdr:colOff>
      <xdr:row>112</xdr:row>
      <xdr:rowOff>142875</xdr:rowOff>
    </xdr:to>
    <xdr:sp>
      <xdr:nvSpPr>
        <xdr:cNvPr id="221" name="Line 221"/>
        <xdr:cNvSpPr>
          <a:spLocks/>
        </xdr:cNvSpPr>
      </xdr:nvSpPr>
      <xdr:spPr>
        <a:xfrm>
          <a:off x="4752975" y="17297400"/>
          <a:ext cx="0" cy="12001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112</xdr:row>
      <xdr:rowOff>66675</xdr:rowOff>
    </xdr:from>
    <xdr:to>
      <xdr:col>8</xdr:col>
      <xdr:colOff>390525</xdr:colOff>
      <xdr:row>112</xdr:row>
      <xdr:rowOff>66675</xdr:rowOff>
    </xdr:to>
    <xdr:sp>
      <xdr:nvSpPr>
        <xdr:cNvPr id="222" name="Line 222"/>
        <xdr:cNvSpPr>
          <a:spLocks/>
        </xdr:cNvSpPr>
      </xdr:nvSpPr>
      <xdr:spPr>
        <a:xfrm>
          <a:off x="4362450" y="184213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113</xdr:row>
      <xdr:rowOff>95250</xdr:rowOff>
    </xdr:from>
    <xdr:to>
      <xdr:col>8</xdr:col>
      <xdr:colOff>457200</xdr:colOff>
      <xdr:row>113</xdr:row>
      <xdr:rowOff>95250</xdr:rowOff>
    </xdr:to>
    <xdr:sp>
      <xdr:nvSpPr>
        <xdr:cNvPr id="223" name="Line 223"/>
        <xdr:cNvSpPr>
          <a:spLocks/>
        </xdr:cNvSpPr>
      </xdr:nvSpPr>
      <xdr:spPr>
        <a:xfrm flipV="1">
          <a:off x="4371975" y="186118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112</xdr:row>
      <xdr:rowOff>95250</xdr:rowOff>
    </xdr:from>
    <xdr:to>
      <xdr:col>9</xdr:col>
      <xdr:colOff>209550</xdr:colOff>
      <xdr:row>112</xdr:row>
      <xdr:rowOff>95250</xdr:rowOff>
    </xdr:to>
    <xdr:sp>
      <xdr:nvSpPr>
        <xdr:cNvPr id="224" name="Line 224"/>
        <xdr:cNvSpPr>
          <a:spLocks/>
        </xdr:cNvSpPr>
      </xdr:nvSpPr>
      <xdr:spPr>
        <a:xfrm flipH="1" flipV="1">
          <a:off x="4810125" y="184499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93</xdr:row>
      <xdr:rowOff>123825</xdr:rowOff>
    </xdr:from>
    <xdr:to>
      <xdr:col>14</xdr:col>
      <xdr:colOff>76200</xdr:colOff>
      <xdr:row>93</xdr:row>
      <xdr:rowOff>123825</xdr:rowOff>
    </xdr:to>
    <xdr:sp>
      <xdr:nvSpPr>
        <xdr:cNvPr id="225" name="Line 225"/>
        <xdr:cNvSpPr>
          <a:spLocks/>
        </xdr:cNvSpPr>
      </xdr:nvSpPr>
      <xdr:spPr>
        <a:xfrm>
          <a:off x="7277100" y="154019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93</xdr:row>
      <xdr:rowOff>28575</xdr:rowOff>
    </xdr:from>
    <xdr:to>
      <xdr:col>14</xdr:col>
      <xdr:colOff>409575</xdr:colOff>
      <xdr:row>93</xdr:row>
      <xdr:rowOff>28575</xdr:rowOff>
    </xdr:to>
    <xdr:sp>
      <xdr:nvSpPr>
        <xdr:cNvPr id="226" name="Line 226"/>
        <xdr:cNvSpPr>
          <a:spLocks/>
        </xdr:cNvSpPr>
      </xdr:nvSpPr>
      <xdr:spPr>
        <a:xfrm flipH="1" flipV="1">
          <a:off x="7762875" y="15306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92</xdr:row>
      <xdr:rowOff>104775</xdr:rowOff>
    </xdr:from>
    <xdr:to>
      <xdr:col>13</xdr:col>
      <xdr:colOff>190500</xdr:colOff>
      <xdr:row>93</xdr:row>
      <xdr:rowOff>123825</xdr:rowOff>
    </xdr:to>
    <xdr:sp>
      <xdr:nvSpPr>
        <xdr:cNvPr id="227" name="Line 227"/>
        <xdr:cNvSpPr>
          <a:spLocks/>
        </xdr:cNvSpPr>
      </xdr:nvSpPr>
      <xdr:spPr>
        <a:xfrm flipV="1">
          <a:off x="7277100" y="15220950"/>
          <a:ext cx="190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93</xdr:row>
      <xdr:rowOff>28575</xdr:rowOff>
    </xdr:from>
    <xdr:to>
      <xdr:col>14</xdr:col>
      <xdr:colOff>95250</xdr:colOff>
      <xdr:row>93</xdr:row>
      <xdr:rowOff>133350</xdr:rowOff>
    </xdr:to>
    <xdr:sp>
      <xdr:nvSpPr>
        <xdr:cNvPr id="228" name="Line 228"/>
        <xdr:cNvSpPr>
          <a:spLocks/>
        </xdr:cNvSpPr>
      </xdr:nvSpPr>
      <xdr:spPr>
        <a:xfrm flipV="1">
          <a:off x="7791450" y="15306675"/>
          <a:ext cx="95250" cy="95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92</xdr:row>
      <xdr:rowOff>19050</xdr:rowOff>
    </xdr:from>
    <xdr:to>
      <xdr:col>14</xdr:col>
      <xdr:colOff>219075</xdr:colOff>
      <xdr:row>93</xdr:row>
      <xdr:rowOff>19050</xdr:rowOff>
    </xdr:to>
    <xdr:sp>
      <xdr:nvSpPr>
        <xdr:cNvPr id="229" name="Line 229"/>
        <xdr:cNvSpPr>
          <a:spLocks/>
        </xdr:cNvSpPr>
      </xdr:nvSpPr>
      <xdr:spPr>
        <a:xfrm flipV="1">
          <a:off x="7848600" y="15135225"/>
          <a:ext cx="152400" cy="161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85</xdr:row>
      <xdr:rowOff>95250</xdr:rowOff>
    </xdr:from>
    <xdr:to>
      <xdr:col>6</xdr:col>
      <xdr:colOff>533400</xdr:colOff>
      <xdr:row>85</xdr:row>
      <xdr:rowOff>133350</xdr:rowOff>
    </xdr:to>
    <xdr:sp>
      <xdr:nvSpPr>
        <xdr:cNvPr id="230" name="Line 230"/>
        <xdr:cNvSpPr>
          <a:spLocks/>
        </xdr:cNvSpPr>
      </xdr:nvSpPr>
      <xdr:spPr>
        <a:xfrm>
          <a:off x="3409950" y="14077950"/>
          <a:ext cx="3238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85</xdr:row>
      <xdr:rowOff>9525</xdr:rowOff>
    </xdr:from>
    <xdr:to>
      <xdr:col>12</xdr:col>
      <xdr:colOff>333375</xdr:colOff>
      <xdr:row>85</xdr:row>
      <xdr:rowOff>9525</xdr:rowOff>
    </xdr:to>
    <xdr:sp>
      <xdr:nvSpPr>
        <xdr:cNvPr id="231" name="Line 231"/>
        <xdr:cNvSpPr>
          <a:spLocks/>
        </xdr:cNvSpPr>
      </xdr:nvSpPr>
      <xdr:spPr>
        <a:xfrm>
          <a:off x="5495925" y="139922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98</xdr:row>
      <xdr:rowOff>123825</xdr:rowOff>
    </xdr:from>
    <xdr:to>
      <xdr:col>8</xdr:col>
      <xdr:colOff>400050</xdr:colOff>
      <xdr:row>104</xdr:row>
      <xdr:rowOff>152400</xdr:rowOff>
    </xdr:to>
    <xdr:sp>
      <xdr:nvSpPr>
        <xdr:cNvPr id="232" name="Line 232"/>
        <xdr:cNvSpPr>
          <a:spLocks/>
        </xdr:cNvSpPr>
      </xdr:nvSpPr>
      <xdr:spPr>
        <a:xfrm flipH="1">
          <a:off x="4752975" y="16211550"/>
          <a:ext cx="0" cy="10001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104</xdr:row>
      <xdr:rowOff>95250</xdr:rowOff>
    </xdr:from>
    <xdr:to>
      <xdr:col>8</xdr:col>
      <xdr:colOff>390525</xdr:colOff>
      <xdr:row>105</xdr:row>
      <xdr:rowOff>133350</xdr:rowOff>
    </xdr:to>
    <xdr:sp>
      <xdr:nvSpPr>
        <xdr:cNvPr id="233" name="Line 233"/>
        <xdr:cNvSpPr>
          <a:spLocks/>
        </xdr:cNvSpPr>
      </xdr:nvSpPr>
      <xdr:spPr>
        <a:xfrm flipV="1">
          <a:off x="3771900" y="17154525"/>
          <a:ext cx="971550" cy="200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98</xdr:row>
      <xdr:rowOff>104775</xdr:rowOff>
    </xdr:from>
    <xdr:to>
      <xdr:col>8</xdr:col>
      <xdr:colOff>466725</xdr:colOff>
      <xdr:row>105</xdr:row>
      <xdr:rowOff>0</xdr:rowOff>
    </xdr:to>
    <xdr:sp>
      <xdr:nvSpPr>
        <xdr:cNvPr id="234" name="Line 234"/>
        <xdr:cNvSpPr>
          <a:spLocks/>
        </xdr:cNvSpPr>
      </xdr:nvSpPr>
      <xdr:spPr>
        <a:xfrm flipH="1" flipV="1">
          <a:off x="4819650" y="16192500"/>
          <a:ext cx="0" cy="102870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104</xdr:row>
      <xdr:rowOff>95250</xdr:rowOff>
    </xdr:from>
    <xdr:to>
      <xdr:col>9</xdr:col>
      <xdr:colOff>161925</xdr:colOff>
      <xdr:row>105</xdr:row>
      <xdr:rowOff>38100</xdr:rowOff>
    </xdr:to>
    <xdr:sp>
      <xdr:nvSpPr>
        <xdr:cNvPr id="235" name="Line 235"/>
        <xdr:cNvSpPr>
          <a:spLocks/>
        </xdr:cNvSpPr>
      </xdr:nvSpPr>
      <xdr:spPr>
        <a:xfrm flipH="1" flipV="1">
          <a:off x="4838700" y="17154525"/>
          <a:ext cx="2571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129</xdr:row>
      <xdr:rowOff>123825</xdr:rowOff>
    </xdr:from>
    <xdr:to>
      <xdr:col>10</xdr:col>
      <xdr:colOff>504825</xdr:colOff>
      <xdr:row>132</xdr:row>
      <xdr:rowOff>66675</xdr:rowOff>
    </xdr:to>
    <xdr:sp>
      <xdr:nvSpPr>
        <xdr:cNvPr id="236" name="Line 236"/>
        <xdr:cNvSpPr>
          <a:spLocks/>
        </xdr:cNvSpPr>
      </xdr:nvSpPr>
      <xdr:spPr>
        <a:xfrm flipH="1">
          <a:off x="5457825" y="21231225"/>
          <a:ext cx="561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147</xdr:row>
      <xdr:rowOff>152400</xdr:rowOff>
    </xdr:from>
    <xdr:to>
      <xdr:col>8</xdr:col>
      <xdr:colOff>561975</xdr:colOff>
      <xdr:row>149</xdr:row>
      <xdr:rowOff>133350</xdr:rowOff>
    </xdr:to>
    <xdr:sp>
      <xdr:nvSpPr>
        <xdr:cNvPr id="237" name="Line 237"/>
        <xdr:cNvSpPr>
          <a:spLocks/>
        </xdr:cNvSpPr>
      </xdr:nvSpPr>
      <xdr:spPr>
        <a:xfrm>
          <a:off x="4686300" y="24174450"/>
          <a:ext cx="2190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85</xdr:row>
      <xdr:rowOff>104775</xdr:rowOff>
    </xdr:from>
    <xdr:to>
      <xdr:col>7</xdr:col>
      <xdr:colOff>57150</xdr:colOff>
      <xdr:row>86</xdr:row>
      <xdr:rowOff>0</xdr:rowOff>
    </xdr:to>
    <xdr:sp>
      <xdr:nvSpPr>
        <xdr:cNvPr id="238" name="Line 238"/>
        <xdr:cNvSpPr>
          <a:spLocks/>
        </xdr:cNvSpPr>
      </xdr:nvSpPr>
      <xdr:spPr>
        <a:xfrm>
          <a:off x="3829050" y="14087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95</xdr:row>
      <xdr:rowOff>9525</xdr:rowOff>
    </xdr:from>
    <xdr:to>
      <xdr:col>7</xdr:col>
      <xdr:colOff>66675</xdr:colOff>
      <xdr:row>95</xdr:row>
      <xdr:rowOff>76200</xdr:rowOff>
    </xdr:to>
    <xdr:sp>
      <xdr:nvSpPr>
        <xdr:cNvPr id="239" name="Line 239"/>
        <xdr:cNvSpPr>
          <a:spLocks/>
        </xdr:cNvSpPr>
      </xdr:nvSpPr>
      <xdr:spPr>
        <a:xfrm>
          <a:off x="3838575" y="15611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95</xdr:row>
      <xdr:rowOff>0</xdr:rowOff>
    </xdr:from>
    <xdr:to>
      <xdr:col>11</xdr:col>
      <xdr:colOff>304800</xdr:colOff>
      <xdr:row>95</xdr:row>
      <xdr:rowOff>57150</xdr:rowOff>
    </xdr:to>
    <xdr:sp>
      <xdr:nvSpPr>
        <xdr:cNvPr id="240" name="Line 240"/>
        <xdr:cNvSpPr>
          <a:spLocks/>
        </xdr:cNvSpPr>
      </xdr:nvSpPr>
      <xdr:spPr>
        <a:xfrm>
          <a:off x="6419850" y="156019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85</xdr:row>
      <xdr:rowOff>95250</xdr:rowOff>
    </xdr:from>
    <xdr:to>
      <xdr:col>11</xdr:col>
      <xdr:colOff>85725</xdr:colOff>
      <xdr:row>86</xdr:row>
      <xdr:rowOff>9525</xdr:rowOff>
    </xdr:to>
    <xdr:sp>
      <xdr:nvSpPr>
        <xdr:cNvPr id="241" name="Line 241"/>
        <xdr:cNvSpPr>
          <a:spLocks/>
        </xdr:cNvSpPr>
      </xdr:nvSpPr>
      <xdr:spPr>
        <a:xfrm>
          <a:off x="6200775" y="14077950"/>
          <a:ext cx="0"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98</xdr:row>
      <xdr:rowOff>9525</xdr:rowOff>
    </xdr:from>
    <xdr:to>
      <xdr:col>13</xdr:col>
      <xdr:colOff>371475</xdr:colOff>
      <xdr:row>98</xdr:row>
      <xdr:rowOff>76200</xdr:rowOff>
    </xdr:to>
    <xdr:sp>
      <xdr:nvSpPr>
        <xdr:cNvPr id="242" name="Line 242"/>
        <xdr:cNvSpPr>
          <a:spLocks/>
        </xdr:cNvSpPr>
      </xdr:nvSpPr>
      <xdr:spPr>
        <a:xfrm>
          <a:off x="7648575" y="160972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98</xdr:row>
      <xdr:rowOff>0</xdr:rowOff>
    </xdr:from>
    <xdr:to>
      <xdr:col>13</xdr:col>
      <xdr:colOff>438150</xdr:colOff>
      <xdr:row>111</xdr:row>
      <xdr:rowOff>28575</xdr:rowOff>
    </xdr:to>
    <xdr:sp>
      <xdr:nvSpPr>
        <xdr:cNvPr id="243" name="Line 243"/>
        <xdr:cNvSpPr>
          <a:spLocks/>
        </xdr:cNvSpPr>
      </xdr:nvSpPr>
      <xdr:spPr>
        <a:xfrm flipH="1">
          <a:off x="7715250" y="16087725"/>
          <a:ext cx="0" cy="21336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98</xdr:row>
      <xdr:rowOff>9525</xdr:rowOff>
    </xdr:from>
    <xdr:to>
      <xdr:col>13</xdr:col>
      <xdr:colOff>447675</xdr:colOff>
      <xdr:row>98</xdr:row>
      <xdr:rowOff>9525</xdr:rowOff>
    </xdr:to>
    <xdr:sp>
      <xdr:nvSpPr>
        <xdr:cNvPr id="244" name="Line 244"/>
        <xdr:cNvSpPr>
          <a:spLocks/>
        </xdr:cNvSpPr>
      </xdr:nvSpPr>
      <xdr:spPr>
        <a:xfrm flipH="1" flipV="1">
          <a:off x="3762375" y="16097250"/>
          <a:ext cx="39624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111</xdr:row>
      <xdr:rowOff>19050</xdr:rowOff>
    </xdr:from>
    <xdr:to>
      <xdr:col>13</xdr:col>
      <xdr:colOff>371475</xdr:colOff>
      <xdr:row>111</xdr:row>
      <xdr:rowOff>85725</xdr:rowOff>
    </xdr:to>
    <xdr:sp>
      <xdr:nvSpPr>
        <xdr:cNvPr id="245" name="Line 245"/>
        <xdr:cNvSpPr>
          <a:spLocks/>
        </xdr:cNvSpPr>
      </xdr:nvSpPr>
      <xdr:spPr>
        <a:xfrm>
          <a:off x="7648575" y="182118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111</xdr:row>
      <xdr:rowOff>9525</xdr:rowOff>
    </xdr:from>
    <xdr:to>
      <xdr:col>7</xdr:col>
      <xdr:colOff>57150</xdr:colOff>
      <xdr:row>111</xdr:row>
      <xdr:rowOff>76200</xdr:rowOff>
    </xdr:to>
    <xdr:sp>
      <xdr:nvSpPr>
        <xdr:cNvPr id="246" name="Line 246"/>
        <xdr:cNvSpPr>
          <a:spLocks/>
        </xdr:cNvSpPr>
      </xdr:nvSpPr>
      <xdr:spPr>
        <a:xfrm>
          <a:off x="3829050" y="182022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98</xdr:row>
      <xdr:rowOff>19050</xdr:rowOff>
    </xdr:from>
    <xdr:to>
      <xdr:col>7</xdr:col>
      <xdr:colOff>66675</xdr:colOff>
      <xdr:row>98</xdr:row>
      <xdr:rowOff>66675</xdr:rowOff>
    </xdr:to>
    <xdr:sp>
      <xdr:nvSpPr>
        <xdr:cNvPr id="247" name="Line 247"/>
        <xdr:cNvSpPr>
          <a:spLocks/>
        </xdr:cNvSpPr>
      </xdr:nvSpPr>
      <xdr:spPr>
        <a:xfrm>
          <a:off x="3838575" y="161067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111</xdr:row>
      <xdr:rowOff>9525</xdr:rowOff>
    </xdr:from>
    <xdr:to>
      <xdr:col>7</xdr:col>
      <xdr:colOff>66675</xdr:colOff>
      <xdr:row>111</xdr:row>
      <xdr:rowOff>9525</xdr:rowOff>
    </xdr:to>
    <xdr:sp>
      <xdr:nvSpPr>
        <xdr:cNvPr id="248" name="Line 248"/>
        <xdr:cNvSpPr>
          <a:spLocks/>
        </xdr:cNvSpPr>
      </xdr:nvSpPr>
      <xdr:spPr>
        <a:xfrm>
          <a:off x="3762375" y="18202275"/>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98</xdr:row>
      <xdr:rowOff>0</xdr:rowOff>
    </xdr:from>
    <xdr:to>
      <xdr:col>7</xdr:col>
      <xdr:colOff>0</xdr:colOff>
      <xdr:row>111</xdr:row>
      <xdr:rowOff>0</xdr:rowOff>
    </xdr:to>
    <xdr:sp>
      <xdr:nvSpPr>
        <xdr:cNvPr id="249" name="Line 249"/>
        <xdr:cNvSpPr>
          <a:spLocks/>
        </xdr:cNvSpPr>
      </xdr:nvSpPr>
      <xdr:spPr>
        <a:xfrm>
          <a:off x="3771900" y="16087725"/>
          <a:ext cx="0" cy="2105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111</xdr:row>
      <xdr:rowOff>76200</xdr:rowOff>
    </xdr:from>
    <xdr:to>
      <xdr:col>13</xdr:col>
      <xdr:colOff>381000</xdr:colOff>
      <xdr:row>111</xdr:row>
      <xdr:rowOff>76200</xdr:rowOff>
    </xdr:to>
    <xdr:sp>
      <xdr:nvSpPr>
        <xdr:cNvPr id="250" name="Line 250"/>
        <xdr:cNvSpPr>
          <a:spLocks/>
        </xdr:cNvSpPr>
      </xdr:nvSpPr>
      <xdr:spPr>
        <a:xfrm>
          <a:off x="3819525" y="18268950"/>
          <a:ext cx="38385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98</xdr:row>
      <xdr:rowOff>133350</xdr:rowOff>
    </xdr:from>
    <xdr:to>
      <xdr:col>8</xdr:col>
      <xdr:colOff>447675</xdr:colOff>
      <xdr:row>98</xdr:row>
      <xdr:rowOff>142875</xdr:rowOff>
    </xdr:to>
    <xdr:sp>
      <xdr:nvSpPr>
        <xdr:cNvPr id="251" name="Line 251"/>
        <xdr:cNvSpPr>
          <a:spLocks/>
        </xdr:cNvSpPr>
      </xdr:nvSpPr>
      <xdr:spPr>
        <a:xfrm flipH="1">
          <a:off x="4743450" y="16221075"/>
          <a:ext cx="571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104</xdr:row>
      <xdr:rowOff>123825</xdr:rowOff>
    </xdr:from>
    <xdr:to>
      <xdr:col>8</xdr:col>
      <xdr:colOff>457200</xdr:colOff>
      <xdr:row>104</xdr:row>
      <xdr:rowOff>133350</xdr:rowOff>
    </xdr:to>
    <xdr:sp>
      <xdr:nvSpPr>
        <xdr:cNvPr id="252" name="Line 252"/>
        <xdr:cNvSpPr>
          <a:spLocks/>
        </xdr:cNvSpPr>
      </xdr:nvSpPr>
      <xdr:spPr>
        <a:xfrm flipH="1">
          <a:off x="4743450" y="17183100"/>
          <a:ext cx="66675"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98</xdr:row>
      <xdr:rowOff>142875</xdr:rowOff>
    </xdr:from>
    <xdr:to>
      <xdr:col>8</xdr:col>
      <xdr:colOff>333375</xdr:colOff>
      <xdr:row>99</xdr:row>
      <xdr:rowOff>47625</xdr:rowOff>
    </xdr:to>
    <xdr:sp>
      <xdr:nvSpPr>
        <xdr:cNvPr id="253" name="Line 253"/>
        <xdr:cNvSpPr>
          <a:spLocks/>
        </xdr:cNvSpPr>
      </xdr:nvSpPr>
      <xdr:spPr>
        <a:xfrm>
          <a:off x="4686300" y="162306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99</xdr:row>
      <xdr:rowOff>0</xdr:rowOff>
    </xdr:from>
    <xdr:to>
      <xdr:col>8</xdr:col>
      <xdr:colOff>266700</xdr:colOff>
      <xdr:row>99</xdr:row>
      <xdr:rowOff>57150</xdr:rowOff>
    </xdr:to>
    <xdr:sp>
      <xdr:nvSpPr>
        <xdr:cNvPr id="254" name="Line 254"/>
        <xdr:cNvSpPr>
          <a:spLocks/>
        </xdr:cNvSpPr>
      </xdr:nvSpPr>
      <xdr:spPr>
        <a:xfrm>
          <a:off x="4619625" y="162496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99</xdr:row>
      <xdr:rowOff>19050</xdr:rowOff>
    </xdr:from>
    <xdr:to>
      <xdr:col>8</xdr:col>
      <xdr:colOff>200025</xdr:colOff>
      <xdr:row>99</xdr:row>
      <xdr:rowOff>57150</xdr:rowOff>
    </xdr:to>
    <xdr:sp>
      <xdr:nvSpPr>
        <xdr:cNvPr id="255" name="Line 255"/>
        <xdr:cNvSpPr>
          <a:spLocks/>
        </xdr:cNvSpPr>
      </xdr:nvSpPr>
      <xdr:spPr>
        <a:xfrm>
          <a:off x="4552950" y="16268700"/>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99</xdr:row>
      <xdr:rowOff>28575</xdr:rowOff>
    </xdr:from>
    <xdr:to>
      <xdr:col>8</xdr:col>
      <xdr:colOff>133350</xdr:colOff>
      <xdr:row>99</xdr:row>
      <xdr:rowOff>85725</xdr:rowOff>
    </xdr:to>
    <xdr:sp>
      <xdr:nvSpPr>
        <xdr:cNvPr id="256" name="Line 256"/>
        <xdr:cNvSpPr>
          <a:spLocks/>
        </xdr:cNvSpPr>
      </xdr:nvSpPr>
      <xdr:spPr>
        <a:xfrm>
          <a:off x="4486275" y="162782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99</xdr:row>
      <xdr:rowOff>38100</xdr:rowOff>
    </xdr:from>
    <xdr:to>
      <xdr:col>8</xdr:col>
      <xdr:colOff>76200</xdr:colOff>
      <xdr:row>99</xdr:row>
      <xdr:rowOff>95250</xdr:rowOff>
    </xdr:to>
    <xdr:sp>
      <xdr:nvSpPr>
        <xdr:cNvPr id="257" name="Line 257"/>
        <xdr:cNvSpPr>
          <a:spLocks/>
        </xdr:cNvSpPr>
      </xdr:nvSpPr>
      <xdr:spPr>
        <a:xfrm>
          <a:off x="4429125" y="162877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99</xdr:row>
      <xdr:rowOff>57150</xdr:rowOff>
    </xdr:from>
    <xdr:to>
      <xdr:col>8</xdr:col>
      <xdr:colOff>9525</xdr:colOff>
      <xdr:row>99</xdr:row>
      <xdr:rowOff>95250</xdr:rowOff>
    </xdr:to>
    <xdr:sp>
      <xdr:nvSpPr>
        <xdr:cNvPr id="258" name="Line 258"/>
        <xdr:cNvSpPr>
          <a:spLocks/>
        </xdr:cNvSpPr>
      </xdr:nvSpPr>
      <xdr:spPr>
        <a:xfrm>
          <a:off x="4362450" y="16306800"/>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99</xdr:row>
      <xdr:rowOff>76200</xdr:rowOff>
    </xdr:from>
    <xdr:to>
      <xdr:col>7</xdr:col>
      <xdr:colOff>523875</xdr:colOff>
      <xdr:row>99</xdr:row>
      <xdr:rowOff>133350</xdr:rowOff>
    </xdr:to>
    <xdr:sp>
      <xdr:nvSpPr>
        <xdr:cNvPr id="259" name="Line 259"/>
        <xdr:cNvSpPr>
          <a:spLocks/>
        </xdr:cNvSpPr>
      </xdr:nvSpPr>
      <xdr:spPr>
        <a:xfrm>
          <a:off x="4295775" y="163258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99</xdr:row>
      <xdr:rowOff>85725</xdr:rowOff>
    </xdr:from>
    <xdr:to>
      <xdr:col>7</xdr:col>
      <xdr:colOff>457200</xdr:colOff>
      <xdr:row>99</xdr:row>
      <xdr:rowOff>133350</xdr:rowOff>
    </xdr:to>
    <xdr:sp>
      <xdr:nvSpPr>
        <xdr:cNvPr id="260" name="Line 260"/>
        <xdr:cNvSpPr>
          <a:spLocks/>
        </xdr:cNvSpPr>
      </xdr:nvSpPr>
      <xdr:spPr>
        <a:xfrm>
          <a:off x="4229100" y="163353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99</xdr:row>
      <xdr:rowOff>95250</xdr:rowOff>
    </xdr:from>
    <xdr:to>
      <xdr:col>7</xdr:col>
      <xdr:colOff>390525</xdr:colOff>
      <xdr:row>99</xdr:row>
      <xdr:rowOff>152400</xdr:rowOff>
    </xdr:to>
    <xdr:sp>
      <xdr:nvSpPr>
        <xdr:cNvPr id="261" name="Line 261"/>
        <xdr:cNvSpPr>
          <a:spLocks/>
        </xdr:cNvSpPr>
      </xdr:nvSpPr>
      <xdr:spPr>
        <a:xfrm>
          <a:off x="4162425" y="163449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99</xdr:row>
      <xdr:rowOff>114300</xdr:rowOff>
    </xdr:from>
    <xdr:to>
      <xdr:col>7</xdr:col>
      <xdr:colOff>323850</xdr:colOff>
      <xdr:row>100</xdr:row>
      <xdr:rowOff>9525</xdr:rowOff>
    </xdr:to>
    <xdr:sp>
      <xdr:nvSpPr>
        <xdr:cNvPr id="262" name="Line 262"/>
        <xdr:cNvSpPr>
          <a:spLocks/>
        </xdr:cNvSpPr>
      </xdr:nvSpPr>
      <xdr:spPr>
        <a:xfrm>
          <a:off x="4095750" y="163639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99</xdr:row>
      <xdr:rowOff>123825</xdr:rowOff>
    </xdr:from>
    <xdr:to>
      <xdr:col>7</xdr:col>
      <xdr:colOff>257175</xdr:colOff>
      <xdr:row>100</xdr:row>
      <xdr:rowOff>19050</xdr:rowOff>
    </xdr:to>
    <xdr:sp>
      <xdr:nvSpPr>
        <xdr:cNvPr id="263" name="Line 263"/>
        <xdr:cNvSpPr>
          <a:spLocks/>
        </xdr:cNvSpPr>
      </xdr:nvSpPr>
      <xdr:spPr>
        <a:xfrm>
          <a:off x="4029075" y="16373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99</xdr:row>
      <xdr:rowOff>133350</xdr:rowOff>
    </xdr:from>
    <xdr:to>
      <xdr:col>7</xdr:col>
      <xdr:colOff>190500</xdr:colOff>
      <xdr:row>100</xdr:row>
      <xdr:rowOff>28575</xdr:rowOff>
    </xdr:to>
    <xdr:sp>
      <xdr:nvSpPr>
        <xdr:cNvPr id="264" name="Line 264"/>
        <xdr:cNvSpPr>
          <a:spLocks/>
        </xdr:cNvSpPr>
      </xdr:nvSpPr>
      <xdr:spPr>
        <a:xfrm>
          <a:off x="3962400" y="163830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100</xdr:row>
      <xdr:rowOff>0</xdr:rowOff>
    </xdr:from>
    <xdr:to>
      <xdr:col>7</xdr:col>
      <xdr:colOff>123825</xdr:colOff>
      <xdr:row>100</xdr:row>
      <xdr:rowOff>57150</xdr:rowOff>
    </xdr:to>
    <xdr:sp>
      <xdr:nvSpPr>
        <xdr:cNvPr id="265" name="Line 265"/>
        <xdr:cNvSpPr>
          <a:spLocks/>
        </xdr:cNvSpPr>
      </xdr:nvSpPr>
      <xdr:spPr>
        <a:xfrm>
          <a:off x="3895725" y="164115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100</xdr:row>
      <xdr:rowOff>9525</xdr:rowOff>
    </xdr:from>
    <xdr:to>
      <xdr:col>7</xdr:col>
      <xdr:colOff>66675</xdr:colOff>
      <xdr:row>100</xdr:row>
      <xdr:rowOff>57150</xdr:rowOff>
    </xdr:to>
    <xdr:sp>
      <xdr:nvSpPr>
        <xdr:cNvPr id="266" name="Line 266"/>
        <xdr:cNvSpPr>
          <a:spLocks/>
        </xdr:cNvSpPr>
      </xdr:nvSpPr>
      <xdr:spPr>
        <a:xfrm>
          <a:off x="3838575" y="164211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98</xdr:row>
      <xdr:rowOff>133350</xdr:rowOff>
    </xdr:from>
    <xdr:to>
      <xdr:col>8</xdr:col>
      <xdr:colOff>381000</xdr:colOff>
      <xdr:row>100</xdr:row>
      <xdr:rowOff>9525</xdr:rowOff>
    </xdr:to>
    <xdr:sp>
      <xdr:nvSpPr>
        <xdr:cNvPr id="267" name="Line 267"/>
        <xdr:cNvSpPr>
          <a:spLocks/>
        </xdr:cNvSpPr>
      </xdr:nvSpPr>
      <xdr:spPr>
        <a:xfrm flipV="1">
          <a:off x="3800475" y="16221075"/>
          <a:ext cx="933450" cy="200025"/>
        </a:xfrm>
        <a:prstGeom prst="line">
          <a:avLst/>
        </a:prstGeom>
        <a:no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104</xdr:row>
      <xdr:rowOff>114300</xdr:rowOff>
    </xdr:from>
    <xdr:to>
      <xdr:col>8</xdr:col>
      <xdr:colOff>333375</xdr:colOff>
      <xdr:row>105</xdr:row>
      <xdr:rowOff>19050</xdr:rowOff>
    </xdr:to>
    <xdr:sp>
      <xdr:nvSpPr>
        <xdr:cNvPr id="268" name="Line 268"/>
        <xdr:cNvSpPr>
          <a:spLocks/>
        </xdr:cNvSpPr>
      </xdr:nvSpPr>
      <xdr:spPr>
        <a:xfrm>
          <a:off x="4686300" y="171735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104</xdr:row>
      <xdr:rowOff>123825</xdr:rowOff>
    </xdr:from>
    <xdr:to>
      <xdr:col>8</xdr:col>
      <xdr:colOff>266700</xdr:colOff>
      <xdr:row>105</xdr:row>
      <xdr:rowOff>28575</xdr:rowOff>
    </xdr:to>
    <xdr:sp>
      <xdr:nvSpPr>
        <xdr:cNvPr id="269" name="Line 269"/>
        <xdr:cNvSpPr>
          <a:spLocks/>
        </xdr:cNvSpPr>
      </xdr:nvSpPr>
      <xdr:spPr>
        <a:xfrm flipV="1">
          <a:off x="4619625" y="171831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104</xdr:row>
      <xdr:rowOff>142875</xdr:rowOff>
    </xdr:from>
    <xdr:to>
      <xdr:col>8</xdr:col>
      <xdr:colOff>200025</xdr:colOff>
      <xdr:row>105</xdr:row>
      <xdr:rowOff>38100</xdr:rowOff>
    </xdr:to>
    <xdr:sp>
      <xdr:nvSpPr>
        <xdr:cNvPr id="270" name="Line 270"/>
        <xdr:cNvSpPr>
          <a:spLocks/>
        </xdr:cNvSpPr>
      </xdr:nvSpPr>
      <xdr:spPr>
        <a:xfrm flipV="1">
          <a:off x="4552950" y="172021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104</xdr:row>
      <xdr:rowOff>152400</xdr:rowOff>
    </xdr:from>
    <xdr:to>
      <xdr:col>8</xdr:col>
      <xdr:colOff>142875</xdr:colOff>
      <xdr:row>105</xdr:row>
      <xdr:rowOff>57150</xdr:rowOff>
    </xdr:to>
    <xdr:sp>
      <xdr:nvSpPr>
        <xdr:cNvPr id="271" name="Line 271"/>
        <xdr:cNvSpPr>
          <a:spLocks/>
        </xdr:cNvSpPr>
      </xdr:nvSpPr>
      <xdr:spPr>
        <a:xfrm>
          <a:off x="4495800" y="172116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105</xdr:row>
      <xdr:rowOff>9525</xdr:rowOff>
    </xdr:from>
    <xdr:to>
      <xdr:col>8</xdr:col>
      <xdr:colOff>76200</xdr:colOff>
      <xdr:row>105</xdr:row>
      <xdr:rowOff>57150</xdr:rowOff>
    </xdr:to>
    <xdr:sp>
      <xdr:nvSpPr>
        <xdr:cNvPr id="272" name="Line 272"/>
        <xdr:cNvSpPr>
          <a:spLocks/>
        </xdr:cNvSpPr>
      </xdr:nvSpPr>
      <xdr:spPr>
        <a:xfrm>
          <a:off x="4429125" y="172307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105</xdr:row>
      <xdr:rowOff>19050</xdr:rowOff>
    </xdr:from>
    <xdr:to>
      <xdr:col>8</xdr:col>
      <xdr:colOff>9525</xdr:colOff>
      <xdr:row>105</xdr:row>
      <xdr:rowOff>85725</xdr:rowOff>
    </xdr:to>
    <xdr:sp>
      <xdr:nvSpPr>
        <xdr:cNvPr id="273" name="Line 273"/>
        <xdr:cNvSpPr>
          <a:spLocks/>
        </xdr:cNvSpPr>
      </xdr:nvSpPr>
      <xdr:spPr>
        <a:xfrm>
          <a:off x="4362450" y="172402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105</xdr:row>
      <xdr:rowOff>38100</xdr:rowOff>
    </xdr:from>
    <xdr:to>
      <xdr:col>7</xdr:col>
      <xdr:colOff>523875</xdr:colOff>
      <xdr:row>105</xdr:row>
      <xdr:rowOff>95250</xdr:rowOff>
    </xdr:to>
    <xdr:sp>
      <xdr:nvSpPr>
        <xdr:cNvPr id="274" name="Line 274"/>
        <xdr:cNvSpPr>
          <a:spLocks/>
        </xdr:cNvSpPr>
      </xdr:nvSpPr>
      <xdr:spPr>
        <a:xfrm>
          <a:off x="4295775" y="172593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105</xdr:row>
      <xdr:rowOff>47625</xdr:rowOff>
    </xdr:from>
    <xdr:to>
      <xdr:col>7</xdr:col>
      <xdr:colOff>457200</xdr:colOff>
      <xdr:row>105</xdr:row>
      <xdr:rowOff>95250</xdr:rowOff>
    </xdr:to>
    <xdr:sp>
      <xdr:nvSpPr>
        <xdr:cNvPr id="275" name="Line 275"/>
        <xdr:cNvSpPr>
          <a:spLocks/>
        </xdr:cNvSpPr>
      </xdr:nvSpPr>
      <xdr:spPr>
        <a:xfrm flipH="1">
          <a:off x="4229100" y="172688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105</xdr:row>
      <xdr:rowOff>66675</xdr:rowOff>
    </xdr:from>
    <xdr:to>
      <xdr:col>7</xdr:col>
      <xdr:colOff>390525</xdr:colOff>
      <xdr:row>105</xdr:row>
      <xdr:rowOff>123825</xdr:rowOff>
    </xdr:to>
    <xdr:sp>
      <xdr:nvSpPr>
        <xdr:cNvPr id="276" name="Line 276"/>
        <xdr:cNvSpPr>
          <a:spLocks/>
        </xdr:cNvSpPr>
      </xdr:nvSpPr>
      <xdr:spPr>
        <a:xfrm>
          <a:off x="4162425" y="172878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105</xdr:row>
      <xdr:rowOff>76200</xdr:rowOff>
    </xdr:from>
    <xdr:to>
      <xdr:col>7</xdr:col>
      <xdr:colOff>333375</xdr:colOff>
      <xdr:row>105</xdr:row>
      <xdr:rowOff>133350</xdr:rowOff>
    </xdr:to>
    <xdr:sp>
      <xdr:nvSpPr>
        <xdr:cNvPr id="277" name="Line 277"/>
        <xdr:cNvSpPr>
          <a:spLocks/>
        </xdr:cNvSpPr>
      </xdr:nvSpPr>
      <xdr:spPr>
        <a:xfrm>
          <a:off x="4105275" y="172974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105</xdr:row>
      <xdr:rowOff>85725</xdr:rowOff>
    </xdr:from>
    <xdr:to>
      <xdr:col>7</xdr:col>
      <xdr:colOff>266700</xdr:colOff>
      <xdr:row>105</xdr:row>
      <xdr:rowOff>152400</xdr:rowOff>
    </xdr:to>
    <xdr:sp>
      <xdr:nvSpPr>
        <xdr:cNvPr id="278" name="Line 278"/>
        <xdr:cNvSpPr>
          <a:spLocks/>
        </xdr:cNvSpPr>
      </xdr:nvSpPr>
      <xdr:spPr>
        <a:xfrm>
          <a:off x="4038600" y="173069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105</xdr:row>
      <xdr:rowOff>95250</xdr:rowOff>
    </xdr:from>
    <xdr:to>
      <xdr:col>7</xdr:col>
      <xdr:colOff>200025</xdr:colOff>
      <xdr:row>106</xdr:row>
      <xdr:rowOff>0</xdr:rowOff>
    </xdr:to>
    <xdr:sp>
      <xdr:nvSpPr>
        <xdr:cNvPr id="279" name="Line 279"/>
        <xdr:cNvSpPr>
          <a:spLocks/>
        </xdr:cNvSpPr>
      </xdr:nvSpPr>
      <xdr:spPr>
        <a:xfrm>
          <a:off x="3971925" y="173164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105</xdr:row>
      <xdr:rowOff>114300</xdr:rowOff>
    </xdr:from>
    <xdr:to>
      <xdr:col>7</xdr:col>
      <xdr:colOff>133350</xdr:colOff>
      <xdr:row>106</xdr:row>
      <xdr:rowOff>9525</xdr:rowOff>
    </xdr:to>
    <xdr:sp>
      <xdr:nvSpPr>
        <xdr:cNvPr id="280" name="Line 280"/>
        <xdr:cNvSpPr>
          <a:spLocks/>
        </xdr:cNvSpPr>
      </xdr:nvSpPr>
      <xdr:spPr>
        <a:xfrm>
          <a:off x="3905250" y="173355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105</xdr:row>
      <xdr:rowOff>114300</xdr:rowOff>
    </xdr:from>
    <xdr:to>
      <xdr:col>7</xdr:col>
      <xdr:colOff>66675</xdr:colOff>
      <xdr:row>106</xdr:row>
      <xdr:rowOff>19050</xdr:rowOff>
    </xdr:to>
    <xdr:sp>
      <xdr:nvSpPr>
        <xdr:cNvPr id="281" name="Line 281"/>
        <xdr:cNvSpPr>
          <a:spLocks/>
        </xdr:cNvSpPr>
      </xdr:nvSpPr>
      <xdr:spPr>
        <a:xfrm>
          <a:off x="3838575" y="173355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105</xdr:row>
      <xdr:rowOff>0</xdr:rowOff>
    </xdr:from>
    <xdr:to>
      <xdr:col>8</xdr:col>
      <xdr:colOff>409575</xdr:colOff>
      <xdr:row>106</xdr:row>
      <xdr:rowOff>38100</xdr:rowOff>
    </xdr:to>
    <xdr:sp>
      <xdr:nvSpPr>
        <xdr:cNvPr id="282" name="Line 282"/>
        <xdr:cNvSpPr>
          <a:spLocks/>
        </xdr:cNvSpPr>
      </xdr:nvSpPr>
      <xdr:spPr>
        <a:xfrm flipV="1">
          <a:off x="3790950" y="17221200"/>
          <a:ext cx="971550" cy="200025"/>
        </a:xfrm>
        <a:prstGeom prst="line">
          <a:avLst/>
        </a:prstGeom>
        <a:noFill/>
        <a:ln w="285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111</xdr:row>
      <xdr:rowOff>19050</xdr:rowOff>
    </xdr:from>
    <xdr:to>
      <xdr:col>13</xdr:col>
      <xdr:colOff>438150</xdr:colOff>
      <xdr:row>111</xdr:row>
      <xdr:rowOff>19050</xdr:rowOff>
    </xdr:to>
    <xdr:sp>
      <xdr:nvSpPr>
        <xdr:cNvPr id="283" name="Line 283"/>
        <xdr:cNvSpPr>
          <a:spLocks/>
        </xdr:cNvSpPr>
      </xdr:nvSpPr>
      <xdr:spPr>
        <a:xfrm flipH="1">
          <a:off x="7639050" y="18211800"/>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409575</xdr:colOff>
      <xdr:row>130</xdr:row>
      <xdr:rowOff>142875</xdr:rowOff>
    </xdr:from>
    <xdr:to>
      <xdr:col>13</xdr:col>
      <xdr:colOff>447675</xdr:colOff>
      <xdr:row>131</xdr:row>
      <xdr:rowOff>38100</xdr:rowOff>
    </xdr:to>
    <xdr:sp>
      <xdr:nvSpPr>
        <xdr:cNvPr id="284" name="Line 284"/>
        <xdr:cNvSpPr>
          <a:spLocks/>
        </xdr:cNvSpPr>
      </xdr:nvSpPr>
      <xdr:spPr>
        <a:xfrm>
          <a:off x="7686675" y="21412200"/>
          <a:ext cx="3810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131</xdr:row>
      <xdr:rowOff>9525</xdr:rowOff>
    </xdr:from>
    <xdr:to>
      <xdr:col>13</xdr:col>
      <xdr:colOff>485775</xdr:colOff>
      <xdr:row>131</xdr:row>
      <xdr:rowOff>38100</xdr:rowOff>
    </xdr:to>
    <xdr:sp>
      <xdr:nvSpPr>
        <xdr:cNvPr id="285" name="Line 285"/>
        <xdr:cNvSpPr>
          <a:spLocks/>
        </xdr:cNvSpPr>
      </xdr:nvSpPr>
      <xdr:spPr>
        <a:xfrm flipH="1">
          <a:off x="7724775" y="21440775"/>
          <a:ext cx="38100" cy="285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145</xdr:row>
      <xdr:rowOff>142875</xdr:rowOff>
    </xdr:from>
    <xdr:to>
      <xdr:col>8</xdr:col>
      <xdr:colOff>400050</xdr:colOff>
      <xdr:row>146</xdr:row>
      <xdr:rowOff>38100</xdr:rowOff>
    </xdr:to>
    <xdr:sp>
      <xdr:nvSpPr>
        <xdr:cNvPr id="286" name="Line 286"/>
        <xdr:cNvSpPr>
          <a:spLocks/>
        </xdr:cNvSpPr>
      </xdr:nvSpPr>
      <xdr:spPr>
        <a:xfrm flipV="1">
          <a:off x="4686300" y="23841075"/>
          <a:ext cx="66675"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145</xdr:row>
      <xdr:rowOff>95250</xdr:rowOff>
    </xdr:from>
    <xdr:to>
      <xdr:col>8</xdr:col>
      <xdr:colOff>390525</xdr:colOff>
      <xdr:row>145</xdr:row>
      <xdr:rowOff>142875</xdr:rowOff>
    </xdr:to>
    <xdr:sp>
      <xdr:nvSpPr>
        <xdr:cNvPr id="287" name="Line 287"/>
        <xdr:cNvSpPr>
          <a:spLocks/>
        </xdr:cNvSpPr>
      </xdr:nvSpPr>
      <xdr:spPr>
        <a:xfrm>
          <a:off x="4705350" y="23793450"/>
          <a:ext cx="3810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149</xdr:row>
      <xdr:rowOff>114300</xdr:rowOff>
    </xdr:from>
    <xdr:to>
      <xdr:col>9</xdr:col>
      <xdr:colOff>76200</xdr:colOff>
      <xdr:row>149</xdr:row>
      <xdr:rowOff>114300</xdr:rowOff>
    </xdr:to>
    <xdr:sp>
      <xdr:nvSpPr>
        <xdr:cNvPr id="288" name="Line 288"/>
        <xdr:cNvSpPr>
          <a:spLocks/>
        </xdr:cNvSpPr>
      </xdr:nvSpPr>
      <xdr:spPr>
        <a:xfrm>
          <a:off x="4933950" y="24460200"/>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149</xdr:row>
      <xdr:rowOff>114300</xdr:rowOff>
    </xdr:from>
    <xdr:to>
      <xdr:col>9</xdr:col>
      <xdr:colOff>66675</xdr:colOff>
      <xdr:row>150</xdr:row>
      <xdr:rowOff>9525</xdr:rowOff>
    </xdr:to>
    <xdr:sp>
      <xdr:nvSpPr>
        <xdr:cNvPr id="289" name="Line 289"/>
        <xdr:cNvSpPr>
          <a:spLocks/>
        </xdr:cNvSpPr>
      </xdr:nvSpPr>
      <xdr:spPr>
        <a:xfrm>
          <a:off x="5000625" y="244602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149</xdr:row>
      <xdr:rowOff>104775</xdr:rowOff>
    </xdr:from>
    <xdr:to>
      <xdr:col>15</xdr:col>
      <xdr:colOff>28575</xdr:colOff>
      <xdr:row>150</xdr:row>
      <xdr:rowOff>9525</xdr:rowOff>
    </xdr:to>
    <xdr:sp>
      <xdr:nvSpPr>
        <xdr:cNvPr id="290" name="Line 290"/>
        <xdr:cNvSpPr>
          <a:spLocks/>
        </xdr:cNvSpPr>
      </xdr:nvSpPr>
      <xdr:spPr>
        <a:xfrm>
          <a:off x="8334375" y="244506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149</xdr:row>
      <xdr:rowOff>114300</xdr:rowOff>
    </xdr:from>
    <xdr:to>
      <xdr:col>15</xdr:col>
      <xdr:colOff>85725</xdr:colOff>
      <xdr:row>149</xdr:row>
      <xdr:rowOff>114300</xdr:rowOff>
    </xdr:to>
    <xdr:sp>
      <xdr:nvSpPr>
        <xdr:cNvPr id="291" name="Line 291"/>
        <xdr:cNvSpPr>
          <a:spLocks/>
        </xdr:cNvSpPr>
      </xdr:nvSpPr>
      <xdr:spPr>
        <a:xfrm flipH="1" flipV="1">
          <a:off x="8324850" y="24460200"/>
          <a:ext cx="666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200025</xdr:colOff>
      <xdr:row>111</xdr:row>
      <xdr:rowOff>114300</xdr:rowOff>
    </xdr:from>
    <xdr:to>
      <xdr:col>15</xdr:col>
      <xdr:colOff>161925</xdr:colOff>
      <xdr:row>126</xdr:row>
      <xdr:rowOff>66675</xdr:rowOff>
    </xdr:to>
    <xdr:pic>
      <xdr:nvPicPr>
        <xdr:cNvPr id="292" name="Picture 292" descr="Cutting Diagram"/>
        <xdr:cNvPicPr preferRelativeResize="1">
          <a:picLocks noChangeAspect="1"/>
        </xdr:cNvPicPr>
      </xdr:nvPicPr>
      <xdr:blipFill>
        <a:blip r:embed="rId1"/>
        <a:stretch>
          <a:fillRect/>
        </a:stretch>
      </xdr:blipFill>
      <xdr:spPr>
        <a:xfrm>
          <a:off x="7477125" y="18307050"/>
          <a:ext cx="990600" cy="2381250"/>
        </a:xfrm>
        <a:prstGeom prst="rect">
          <a:avLst/>
        </a:prstGeom>
        <a:noFill/>
        <a:ln w="9525" cmpd="sng">
          <a:noFill/>
        </a:ln>
      </xdr:spPr>
    </xdr:pic>
    <xdr:clientData/>
  </xdr:twoCellAnchor>
  <xdr:twoCellAnchor>
    <xdr:from>
      <xdr:col>9</xdr:col>
      <xdr:colOff>104775</xdr:colOff>
      <xdr:row>137</xdr:row>
      <xdr:rowOff>47625</xdr:rowOff>
    </xdr:from>
    <xdr:to>
      <xdr:col>9</xdr:col>
      <xdr:colOff>104775</xdr:colOff>
      <xdr:row>139</xdr:row>
      <xdr:rowOff>114300</xdr:rowOff>
    </xdr:to>
    <xdr:sp>
      <xdr:nvSpPr>
        <xdr:cNvPr id="293" name="Line 293"/>
        <xdr:cNvSpPr>
          <a:spLocks/>
        </xdr:cNvSpPr>
      </xdr:nvSpPr>
      <xdr:spPr>
        <a:xfrm>
          <a:off x="5038725" y="22450425"/>
          <a:ext cx="0" cy="390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117</xdr:row>
      <xdr:rowOff>9525</xdr:rowOff>
    </xdr:from>
    <xdr:to>
      <xdr:col>11</xdr:col>
      <xdr:colOff>533400</xdr:colOff>
      <xdr:row>117</xdr:row>
      <xdr:rowOff>57150</xdr:rowOff>
    </xdr:to>
    <xdr:sp>
      <xdr:nvSpPr>
        <xdr:cNvPr id="294" name="Line 294"/>
        <xdr:cNvSpPr>
          <a:spLocks/>
        </xdr:cNvSpPr>
      </xdr:nvSpPr>
      <xdr:spPr>
        <a:xfrm flipH="1">
          <a:off x="6648450" y="19173825"/>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125</xdr:row>
      <xdr:rowOff>152400</xdr:rowOff>
    </xdr:from>
    <xdr:to>
      <xdr:col>7</xdr:col>
      <xdr:colOff>47625</xdr:colOff>
      <xdr:row>126</xdr:row>
      <xdr:rowOff>28575</xdr:rowOff>
    </xdr:to>
    <xdr:sp>
      <xdr:nvSpPr>
        <xdr:cNvPr id="295" name="Line 295"/>
        <xdr:cNvSpPr>
          <a:spLocks/>
        </xdr:cNvSpPr>
      </xdr:nvSpPr>
      <xdr:spPr>
        <a:xfrm>
          <a:off x="3819525" y="206121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117</xdr:row>
      <xdr:rowOff>19050</xdr:rowOff>
    </xdr:from>
    <xdr:to>
      <xdr:col>7</xdr:col>
      <xdr:colOff>47625</xdr:colOff>
      <xdr:row>117</xdr:row>
      <xdr:rowOff>57150</xdr:rowOff>
    </xdr:to>
    <xdr:sp>
      <xdr:nvSpPr>
        <xdr:cNvPr id="296" name="Line 296"/>
        <xdr:cNvSpPr>
          <a:spLocks/>
        </xdr:cNvSpPr>
      </xdr:nvSpPr>
      <xdr:spPr>
        <a:xfrm>
          <a:off x="3819525" y="191833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125</xdr:row>
      <xdr:rowOff>152400</xdr:rowOff>
    </xdr:from>
    <xdr:to>
      <xdr:col>11</xdr:col>
      <xdr:colOff>533400</xdr:colOff>
      <xdr:row>126</xdr:row>
      <xdr:rowOff>28575</xdr:rowOff>
    </xdr:to>
    <xdr:sp>
      <xdr:nvSpPr>
        <xdr:cNvPr id="297" name="Line 297"/>
        <xdr:cNvSpPr>
          <a:spLocks/>
        </xdr:cNvSpPr>
      </xdr:nvSpPr>
      <xdr:spPr>
        <a:xfrm>
          <a:off x="6648450" y="206121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98</xdr:row>
      <xdr:rowOff>0</xdr:rowOff>
    </xdr:from>
    <xdr:to>
      <xdr:col>5</xdr:col>
      <xdr:colOff>142875</xdr:colOff>
      <xdr:row>108</xdr:row>
      <xdr:rowOff>9525</xdr:rowOff>
    </xdr:to>
    <xdr:sp>
      <xdr:nvSpPr>
        <xdr:cNvPr id="298" name="Line 298"/>
        <xdr:cNvSpPr>
          <a:spLocks/>
        </xdr:cNvSpPr>
      </xdr:nvSpPr>
      <xdr:spPr>
        <a:xfrm flipH="1" flipV="1">
          <a:off x="2733675" y="16087725"/>
          <a:ext cx="19050" cy="16287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98</xdr:row>
      <xdr:rowOff>9525</xdr:rowOff>
    </xdr:from>
    <xdr:to>
      <xdr:col>3</xdr:col>
      <xdr:colOff>504825</xdr:colOff>
      <xdr:row>107</xdr:row>
      <xdr:rowOff>152400</xdr:rowOff>
    </xdr:to>
    <xdr:sp>
      <xdr:nvSpPr>
        <xdr:cNvPr id="299" name="Line 299"/>
        <xdr:cNvSpPr>
          <a:spLocks/>
        </xdr:cNvSpPr>
      </xdr:nvSpPr>
      <xdr:spPr>
        <a:xfrm flipH="1" flipV="1">
          <a:off x="1943100" y="16097250"/>
          <a:ext cx="19050" cy="16002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144</xdr:row>
      <xdr:rowOff>57150</xdr:rowOff>
    </xdr:from>
    <xdr:to>
      <xdr:col>1</xdr:col>
      <xdr:colOff>561975</xdr:colOff>
      <xdr:row>145</xdr:row>
      <xdr:rowOff>38100</xdr:rowOff>
    </xdr:to>
    <xdr:sp>
      <xdr:nvSpPr>
        <xdr:cNvPr id="300" name="Line 300"/>
        <xdr:cNvSpPr>
          <a:spLocks/>
        </xdr:cNvSpPr>
      </xdr:nvSpPr>
      <xdr:spPr>
        <a:xfrm>
          <a:off x="809625" y="235934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116</xdr:row>
      <xdr:rowOff>19050</xdr:rowOff>
    </xdr:from>
    <xdr:to>
      <xdr:col>6</xdr:col>
      <xdr:colOff>561975</xdr:colOff>
      <xdr:row>116</xdr:row>
      <xdr:rowOff>19050</xdr:rowOff>
    </xdr:to>
    <xdr:sp>
      <xdr:nvSpPr>
        <xdr:cNvPr id="301" name="Line 301"/>
        <xdr:cNvSpPr>
          <a:spLocks/>
        </xdr:cNvSpPr>
      </xdr:nvSpPr>
      <xdr:spPr>
        <a:xfrm>
          <a:off x="3609975" y="190214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57150</xdr:rowOff>
    </xdr:from>
    <xdr:to>
      <xdr:col>4</xdr:col>
      <xdr:colOff>400050</xdr:colOff>
      <xdr:row>90</xdr:row>
      <xdr:rowOff>133350</xdr:rowOff>
    </xdr:to>
    <xdr:sp>
      <xdr:nvSpPr>
        <xdr:cNvPr id="302" name="Line 302"/>
        <xdr:cNvSpPr>
          <a:spLocks/>
        </xdr:cNvSpPr>
      </xdr:nvSpPr>
      <xdr:spPr>
        <a:xfrm flipV="1">
          <a:off x="2324100" y="14849475"/>
          <a:ext cx="1047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93</xdr:row>
      <xdr:rowOff>28575</xdr:rowOff>
    </xdr:from>
    <xdr:to>
      <xdr:col>14</xdr:col>
      <xdr:colOff>171450</xdr:colOff>
      <xdr:row>93</xdr:row>
      <xdr:rowOff>133350</xdr:rowOff>
    </xdr:to>
    <xdr:sp>
      <xdr:nvSpPr>
        <xdr:cNvPr id="303" name="Line 303"/>
        <xdr:cNvSpPr>
          <a:spLocks/>
        </xdr:cNvSpPr>
      </xdr:nvSpPr>
      <xdr:spPr>
        <a:xfrm flipV="1">
          <a:off x="7867650" y="15306675"/>
          <a:ext cx="952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92</xdr:row>
      <xdr:rowOff>9525</xdr:rowOff>
    </xdr:from>
    <xdr:to>
      <xdr:col>14</xdr:col>
      <xdr:colOff>161925</xdr:colOff>
      <xdr:row>93</xdr:row>
      <xdr:rowOff>28575</xdr:rowOff>
    </xdr:to>
    <xdr:sp>
      <xdr:nvSpPr>
        <xdr:cNvPr id="304" name="Line 304"/>
        <xdr:cNvSpPr>
          <a:spLocks/>
        </xdr:cNvSpPr>
      </xdr:nvSpPr>
      <xdr:spPr>
        <a:xfrm flipV="1">
          <a:off x="7762875" y="15125700"/>
          <a:ext cx="190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108</xdr:row>
      <xdr:rowOff>95250</xdr:rowOff>
    </xdr:from>
    <xdr:to>
      <xdr:col>5</xdr:col>
      <xdr:colOff>533400</xdr:colOff>
      <xdr:row>108</xdr:row>
      <xdr:rowOff>95250</xdr:rowOff>
    </xdr:to>
    <xdr:sp>
      <xdr:nvSpPr>
        <xdr:cNvPr id="305" name="Line 305"/>
        <xdr:cNvSpPr>
          <a:spLocks/>
        </xdr:cNvSpPr>
      </xdr:nvSpPr>
      <xdr:spPr>
        <a:xfrm>
          <a:off x="3038475" y="17802225"/>
          <a:ext cx="104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107</xdr:row>
      <xdr:rowOff>47625</xdr:rowOff>
    </xdr:from>
    <xdr:to>
      <xdr:col>5</xdr:col>
      <xdr:colOff>142875</xdr:colOff>
      <xdr:row>108</xdr:row>
      <xdr:rowOff>142875</xdr:rowOff>
    </xdr:to>
    <xdr:sp>
      <xdr:nvSpPr>
        <xdr:cNvPr id="306" name="Line 306"/>
        <xdr:cNvSpPr>
          <a:spLocks/>
        </xdr:cNvSpPr>
      </xdr:nvSpPr>
      <xdr:spPr>
        <a:xfrm>
          <a:off x="2752725" y="17592675"/>
          <a:ext cx="0" cy="257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91</xdr:row>
      <xdr:rowOff>76200</xdr:rowOff>
    </xdr:from>
    <xdr:to>
      <xdr:col>5</xdr:col>
      <xdr:colOff>552450</xdr:colOff>
      <xdr:row>97</xdr:row>
      <xdr:rowOff>104775</xdr:rowOff>
    </xdr:to>
    <xdr:sp>
      <xdr:nvSpPr>
        <xdr:cNvPr id="307" name="Line 307"/>
        <xdr:cNvSpPr>
          <a:spLocks/>
        </xdr:cNvSpPr>
      </xdr:nvSpPr>
      <xdr:spPr>
        <a:xfrm flipV="1">
          <a:off x="3162300" y="15030450"/>
          <a:ext cx="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133350</xdr:rowOff>
    </xdr:from>
    <xdr:to>
      <xdr:col>4</xdr:col>
      <xdr:colOff>419100</xdr:colOff>
      <xdr:row>92</xdr:row>
      <xdr:rowOff>9525</xdr:rowOff>
    </xdr:to>
    <xdr:sp>
      <xdr:nvSpPr>
        <xdr:cNvPr id="308" name="Line 308"/>
        <xdr:cNvSpPr>
          <a:spLocks/>
        </xdr:cNvSpPr>
      </xdr:nvSpPr>
      <xdr:spPr>
        <a:xfrm>
          <a:off x="2324100" y="14925675"/>
          <a:ext cx="1238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88</xdr:row>
      <xdr:rowOff>47625</xdr:rowOff>
    </xdr:from>
    <xdr:to>
      <xdr:col>3</xdr:col>
      <xdr:colOff>381000</xdr:colOff>
      <xdr:row>89</xdr:row>
      <xdr:rowOff>47625</xdr:rowOff>
    </xdr:to>
    <xdr:sp>
      <xdr:nvSpPr>
        <xdr:cNvPr id="309" name="Line 309"/>
        <xdr:cNvSpPr>
          <a:spLocks/>
        </xdr:cNvSpPr>
      </xdr:nvSpPr>
      <xdr:spPr>
        <a:xfrm flipV="1">
          <a:off x="1714500" y="14516100"/>
          <a:ext cx="1143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84</xdr:row>
      <xdr:rowOff>28575</xdr:rowOff>
    </xdr:from>
    <xdr:to>
      <xdr:col>3</xdr:col>
      <xdr:colOff>200025</xdr:colOff>
      <xdr:row>87</xdr:row>
      <xdr:rowOff>152400</xdr:rowOff>
    </xdr:to>
    <xdr:sp>
      <xdr:nvSpPr>
        <xdr:cNvPr id="310" name="Line 310"/>
        <xdr:cNvSpPr>
          <a:spLocks/>
        </xdr:cNvSpPr>
      </xdr:nvSpPr>
      <xdr:spPr>
        <a:xfrm>
          <a:off x="1647825" y="13849350"/>
          <a:ext cx="0" cy="6096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112</xdr:row>
      <xdr:rowOff>0</xdr:rowOff>
    </xdr:from>
    <xdr:to>
      <xdr:col>6</xdr:col>
      <xdr:colOff>561975</xdr:colOff>
      <xdr:row>112</xdr:row>
      <xdr:rowOff>0</xdr:rowOff>
    </xdr:to>
    <xdr:sp>
      <xdr:nvSpPr>
        <xdr:cNvPr id="311" name="Line 311"/>
        <xdr:cNvSpPr>
          <a:spLocks/>
        </xdr:cNvSpPr>
      </xdr:nvSpPr>
      <xdr:spPr>
        <a:xfrm flipV="1">
          <a:off x="3600450" y="183546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147</xdr:row>
      <xdr:rowOff>0</xdr:rowOff>
    </xdr:from>
    <xdr:to>
      <xdr:col>12</xdr:col>
      <xdr:colOff>161925</xdr:colOff>
      <xdr:row>147</xdr:row>
      <xdr:rowOff>57150</xdr:rowOff>
    </xdr:to>
    <xdr:sp>
      <xdr:nvSpPr>
        <xdr:cNvPr id="312" name="Line 312"/>
        <xdr:cNvSpPr>
          <a:spLocks/>
        </xdr:cNvSpPr>
      </xdr:nvSpPr>
      <xdr:spPr>
        <a:xfrm flipH="1">
          <a:off x="6400800" y="24022050"/>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86</xdr:row>
      <xdr:rowOff>19050</xdr:rowOff>
    </xdr:from>
    <xdr:to>
      <xdr:col>1</xdr:col>
      <xdr:colOff>295275</xdr:colOff>
      <xdr:row>86</xdr:row>
      <xdr:rowOff>95250</xdr:rowOff>
    </xdr:to>
    <xdr:sp>
      <xdr:nvSpPr>
        <xdr:cNvPr id="313" name="Line 313"/>
        <xdr:cNvSpPr>
          <a:spLocks/>
        </xdr:cNvSpPr>
      </xdr:nvSpPr>
      <xdr:spPr>
        <a:xfrm>
          <a:off x="542925" y="141636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129</xdr:row>
      <xdr:rowOff>95250</xdr:rowOff>
    </xdr:from>
    <xdr:to>
      <xdr:col>13</xdr:col>
      <xdr:colOff>447675</xdr:colOff>
      <xdr:row>130</xdr:row>
      <xdr:rowOff>66675</xdr:rowOff>
    </xdr:to>
    <xdr:sp>
      <xdr:nvSpPr>
        <xdr:cNvPr id="314" name="Line 314"/>
        <xdr:cNvSpPr>
          <a:spLocks/>
        </xdr:cNvSpPr>
      </xdr:nvSpPr>
      <xdr:spPr>
        <a:xfrm>
          <a:off x="7629525" y="21202650"/>
          <a:ext cx="952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130</xdr:row>
      <xdr:rowOff>47625</xdr:rowOff>
    </xdr:from>
    <xdr:to>
      <xdr:col>14</xdr:col>
      <xdr:colOff>19050</xdr:colOff>
      <xdr:row>130</xdr:row>
      <xdr:rowOff>114300</xdr:rowOff>
    </xdr:to>
    <xdr:sp>
      <xdr:nvSpPr>
        <xdr:cNvPr id="315" name="Line 315"/>
        <xdr:cNvSpPr>
          <a:spLocks/>
        </xdr:cNvSpPr>
      </xdr:nvSpPr>
      <xdr:spPr>
        <a:xfrm flipV="1">
          <a:off x="7715250" y="21316950"/>
          <a:ext cx="952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142</xdr:row>
      <xdr:rowOff>123825</xdr:rowOff>
    </xdr:from>
    <xdr:to>
      <xdr:col>1</xdr:col>
      <xdr:colOff>571500</xdr:colOff>
      <xdr:row>143</xdr:row>
      <xdr:rowOff>0</xdr:rowOff>
    </xdr:to>
    <xdr:sp>
      <xdr:nvSpPr>
        <xdr:cNvPr id="316" name="Line 316"/>
        <xdr:cNvSpPr>
          <a:spLocks/>
        </xdr:cNvSpPr>
      </xdr:nvSpPr>
      <xdr:spPr>
        <a:xfrm>
          <a:off x="819150" y="233362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143</xdr:row>
      <xdr:rowOff>133350</xdr:rowOff>
    </xdr:from>
    <xdr:to>
      <xdr:col>1</xdr:col>
      <xdr:colOff>571500</xdr:colOff>
      <xdr:row>144</xdr:row>
      <xdr:rowOff>9525</xdr:rowOff>
    </xdr:to>
    <xdr:sp>
      <xdr:nvSpPr>
        <xdr:cNvPr id="317" name="Line 317"/>
        <xdr:cNvSpPr>
          <a:spLocks/>
        </xdr:cNvSpPr>
      </xdr:nvSpPr>
      <xdr:spPr>
        <a:xfrm flipV="1">
          <a:off x="819150" y="235077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142</xdr:row>
      <xdr:rowOff>123825</xdr:rowOff>
    </xdr:from>
    <xdr:to>
      <xdr:col>4</xdr:col>
      <xdr:colOff>400050</xdr:colOff>
      <xdr:row>143</xdr:row>
      <xdr:rowOff>0</xdr:rowOff>
    </xdr:to>
    <xdr:sp>
      <xdr:nvSpPr>
        <xdr:cNvPr id="318" name="Line 318"/>
        <xdr:cNvSpPr>
          <a:spLocks/>
        </xdr:cNvSpPr>
      </xdr:nvSpPr>
      <xdr:spPr>
        <a:xfrm>
          <a:off x="2428875" y="233362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143</xdr:row>
      <xdr:rowOff>133350</xdr:rowOff>
    </xdr:from>
    <xdr:to>
      <xdr:col>4</xdr:col>
      <xdr:colOff>400050</xdr:colOff>
      <xdr:row>144</xdr:row>
      <xdr:rowOff>9525</xdr:rowOff>
    </xdr:to>
    <xdr:sp>
      <xdr:nvSpPr>
        <xdr:cNvPr id="319" name="Line 319"/>
        <xdr:cNvSpPr>
          <a:spLocks/>
        </xdr:cNvSpPr>
      </xdr:nvSpPr>
      <xdr:spPr>
        <a:xfrm flipV="1">
          <a:off x="2428875" y="235077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104</xdr:row>
      <xdr:rowOff>123825</xdr:rowOff>
    </xdr:from>
    <xdr:to>
      <xdr:col>4</xdr:col>
      <xdr:colOff>247650</xdr:colOff>
      <xdr:row>106</xdr:row>
      <xdr:rowOff>152400</xdr:rowOff>
    </xdr:to>
    <xdr:sp>
      <xdr:nvSpPr>
        <xdr:cNvPr id="320" name="Line 320"/>
        <xdr:cNvSpPr>
          <a:spLocks/>
        </xdr:cNvSpPr>
      </xdr:nvSpPr>
      <xdr:spPr>
        <a:xfrm flipH="1" flipV="1">
          <a:off x="876300" y="17183100"/>
          <a:ext cx="1400175" cy="3524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111</xdr:row>
      <xdr:rowOff>76200</xdr:rowOff>
    </xdr:from>
    <xdr:to>
      <xdr:col>3</xdr:col>
      <xdr:colOff>152400</xdr:colOff>
      <xdr:row>128</xdr:row>
      <xdr:rowOff>152400</xdr:rowOff>
    </xdr:to>
    <xdr:sp>
      <xdr:nvSpPr>
        <xdr:cNvPr id="321" name="Line 321"/>
        <xdr:cNvSpPr>
          <a:spLocks/>
        </xdr:cNvSpPr>
      </xdr:nvSpPr>
      <xdr:spPr>
        <a:xfrm>
          <a:off x="1104900" y="18268950"/>
          <a:ext cx="495300" cy="2828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98</xdr:row>
      <xdr:rowOff>76200</xdr:rowOff>
    </xdr:from>
    <xdr:to>
      <xdr:col>9</xdr:col>
      <xdr:colOff>200025</xdr:colOff>
      <xdr:row>99</xdr:row>
      <xdr:rowOff>0</xdr:rowOff>
    </xdr:to>
    <xdr:sp>
      <xdr:nvSpPr>
        <xdr:cNvPr id="322" name="Line 322"/>
        <xdr:cNvSpPr>
          <a:spLocks/>
        </xdr:cNvSpPr>
      </xdr:nvSpPr>
      <xdr:spPr>
        <a:xfrm flipH="1">
          <a:off x="4848225" y="16163925"/>
          <a:ext cx="2857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131</xdr:row>
      <xdr:rowOff>152400</xdr:rowOff>
    </xdr:from>
    <xdr:to>
      <xdr:col>5</xdr:col>
      <xdr:colOff>0</xdr:colOff>
      <xdr:row>132</xdr:row>
      <xdr:rowOff>47625</xdr:rowOff>
    </xdr:to>
    <xdr:sp>
      <xdr:nvSpPr>
        <xdr:cNvPr id="323" name="Line 323"/>
        <xdr:cNvSpPr>
          <a:spLocks/>
        </xdr:cNvSpPr>
      </xdr:nvSpPr>
      <xdr:spPr>
        <a:xfrm>
          <a:off x="2609850" y="215836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132</xdr:row>
      <xdr:rowOff>9525</xdr:rowOff>
    </xdr:from>
    <xdr:to>
      <xdr:col>5</xdr:col>
      <xdr:colOff>304800</xdr:colOff>
      <xdr:row>134</xdr:row>
      <xdr:rowOff>28575</xdr:rowOff>
    </xdr:to>
    <xdr:sp>
      <xdr:nvSpPr>
        <xdr:cNvPr id="324" name="Line 324"/>
        <xdr:cNvSpPr>
          <a:spLocks/>
        </xdr:cNvSpPr>
      </xdr:nvSpPr>
      <xdr:spPr>
        <a:xfrm flipV="1">
          <a:off x="2914650" y="21602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134</xdr:row>
      <xdr:rowOff>152400</xdr:rowOff>
    </xdr:from>
    <xdr:to>
      <xdr:col>5</xdr:col>
      <xdr:colOff>304800</xdr:colOff>
      <xdr:row>139</xdr:row>
      <xdr:rowOff>66675</xdr:rowOff>
    </xdr:to>
    <xdr:sp>
      <xdr:nvSpPr>
        <xdr:cNvPr id="325" name="Line 325"/>
        <xdr:cNvSpPr>
          <a:spLocks/>
        </xdr:cNvSpPr>
      </xdr:nvSpPr>
      <xdr:spPr>
        <a:xfrm flipV="1">
          <a:off x="2914650" y="220694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142</xdr:row>
      <xdr:rowOff>104775</xdr:rowOff>
    </xdr:from>
    <xdr:to>
      <xdr:col>4</xdr:col>
      <xdr:colOff>561975</xdr:colOff>
      <xdr:row>142</xdr:row>
      <xdr:rowOff>104775</xdr:rowOff>
    </xdr:to>
    <xdr:sp>
      <xdr:nvSpPr>
        <xdr:cNvPr id="326" name="Line 326"/>
        <xdr:cNvSpPr>
          <a:spLocks/>
        </xdr:cNvSpPr>
      </xdr:nvSpPr>
      <xdr:spPr>
        <a:xfrm>
          <a:off x="2533650" y="23317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143</xdr:row>
      <xdr:rowOff>19050</xdr:rowOff>
    </xdr:from>
    <xdr:to>
      <xdr:col>4</xdr:col>
      <xdr:colOff>571500</xdr:colOff>
      <xdr:row>143</xdr:row>
      <xdr:rowOff>19050</xdr:rowOff>
    </xdr:to>
    <xdr:sp>
      <xdr:nvSpPr>
        <xdr:cNvPr id="327" name="Line 327"/>
        <xdr:cNvSpPr>
          <a:spLocks/>
        </xdr:cNvSpPr>
      </xdr:nvSpPr>
      <xdr:spPr>
        <a:xfrm>
          <a:off x="2533650" y="23393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145</xdr:row>
      <xdr:rowOff>142875</xdr:rowOff>
    </xdr:from>
    <xdr:to>
      <xdr:col>8</xdr:col>
      <xdr:colOff>295275</xdr:colOff>
      <xdr:row>146</xdr:row>
      <xdr:rowOff>19050</xdr:rowOff>
    </xdr:to>
    <xdr:sp>
      <xdr:nvSpPr>
        <xdr:cNvPr id="328" name="Line 328"/>
        <xdr:cNvSpPr>
          <a:spLocks/>
        </xdr:cNvSpPr>
      </xdr:nvSpPr>
      <xdr:spPr>
        <a:xfrm flipH="1" flipV="1">
          <a:off x="4619625" y="23841075"/>
          <a:ext cx="2857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97</xdr:row>
      <xdr:rowOff>28575</xdr:rowOff>
    </xdr:from>
    <xdr:to>
      <xdr:col>13</xdr:col>
      <xdr:colOff>371475</xdr:colOff>
      <xdr:row>97</xdr:row>
      <xdr:rowOff>133350</xdr:rowOff>
    </xdr:to>
    <xdr:sp>
      <xdr:nvSpPr>
        <xdr:cNvPr id="329" name="Line 329"/>
        <xdr:cNvSpPr>
          <a:spLocks/>
        </xdr:cNvSpPr>
      </xdr:nvSpPr>
      <xdr:spPr>
        <a:xfrm flipV="1">
          <a:off x="7648575" y="159543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85</xdr:row>
      <xdr:rowOff>9525</xdr:rowOff>
    </xdr:from>
    <xdr:to>
      <xdr:col>12</xdr:col>
      <xdr:colOff>276225</xdr:colOff>
      <xdr:row>89</xdr:row>
      <xdr:rowOff>9525</xdr:rowOff>
    </xdr:to>
    <xdr:sp>
      <xdr:nvSpPr>
        <xdr:cNvPr id="330" name="Line 330"/>
        <xdr:cNvSpPr>
          <a:spLocks/>
        </xdr:cNvSpPr>
      </xdr:nvSpPr>
      <xdr:spPr>
        <a:xfrm flipV="1">
          <a:off x="6972300" y="139922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90</xdr:row>
      <xdr:rowOff>0</xdr:rowOff>
    </xdr:from>
    <xdr:to>
      <xdr:col>12</xdr:col>
      <xdr:colOff>276225</xdr:colOff>
      <xdr:row>95</xdr:row>
      <xdr:rowOff>76200</xdr:rowOff>
    </xdr:to>
    <xdr:sp>
      <xdr:nvSpPr>
        <xdr:cNvPr id="331" name="Line 331"/>
        <xdr:cNvSpPr>
          <a:spLocks/>
        </xdr:cNvSpPr>
      </xdr:nvSpPr>
      <xdr:spPr>
        <a:xfrm>
          <a:off x="6972300" y="14792325"/>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81</xdr:row>
      <xdr:rowOff>85725</xdr:rowOff>
    </xdr:from>
    <xdr:to>
      <xdr:col>14</xdr:col>
      <xdr:colOff>0</xdr:colOff>
      <xdr:row>81</xdr:row>
      <xdr:rowOff>85725</xdr:rowOff>
    </xdr:to>
    <xdr:sp>
      <xdr:nvSpPr>
        <xdr:cNvPr id="332" name="Line 332"/>
        <xdr:cNvSpPr>
          <a:spLocks/>
        </xdr:cNvSpPr>
      </xdr:nvSpPr>
      <xdr:spPr>
        <a:xfrm>
          <a:off x="7324725" y="13420725"/>
          <a:ext cx="4667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83</xdr:row>
      <xdr:rowOff>85725</xdr:rowOff>
    </xdr:from>
    <xdr:to>
      <xdr:col>13</xdr:col>
      <xdr:colOff>495300</xdr:colOff>
      <xdr:row>83</xdr:row>
      <xdr:rowOff>85725</xdr:rowOff>
    </xdr:to>
    <xdr:sp>
      <xdr:nvSpPr>
        <xdr:cNvPr id="333" name="Line 333"/>
        <xdr:cNvSpPr>
          <a:spLocks/>
        </xdr:cNvSpPr>
      </xdr:nvSpPr>
      <xdr:spPr>
        <a:xfrm>
          <a:off x="7324725" y="13744575"/>
          <a:ext cx="4572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146</xdr:row>
      <xdr:rowOff>57150</xdr:rowOff>
    </xdr:from>
    <xdr:to>
      <xdr:col>8</xdr:col>
      <xdr:colOff>295275</xdr:colOff>
      <xdr:row>146</xdr:row>
      <xdr:rowOff>95250</xdr:rowOff>
    </xdr:to>
    <xdr:sp>
      <xdr:nvSpPr>
        <xdr:cNvPr id="334" name="Line 334"/>
        <xdr:cNvSpPr>
          <a:spLocks/>
        </xdr:cNvSpPr>
      </xdr:nvSpPr>
      <xdr:spPr>
        <a:xfrm flipH="1">
          <a:off x="4591050" y="23917275"/>
          <a:ext cx="571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111</xdr:row>
      <xdr:rowOff>9525</xdr:rowOff>
    </xdr:from>
    <xdr:to>
      <xdr:col>6</xdr:col>
      <xdr:colOff>533400</xdr:colOff>
      <xdr:row>111</xdr:row>
      <xdr:rowOff>9525</xdr:rowOff>
    </xdr:to>
    <xdr:sp>
      <xdr:nvSpPr>
        <xdr:cNvPr id="335" name="Line 335"/>
        <xdr:cNvSpPr>
          <a:spLocks/>
        </xdr:cNvSpPr>
      </xdr:nvSpPr>
      <xdr:spPr>
        <a:xfrm>
          <a:off x="3000375" y="18202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105</xdr:row>
      <xdr:rowOff>0</xdr:rowOff>
    </xdr:from>
    <xdr:to>
      <xdr:col>6</xdr:col>
      <xdr:colOff>85725</xdr:colOff>
      <xdr:row>105</xdr:row>
      <xdr:rowOff>47625</xdr:rowOff>
    </xdr:to>
    <xdr:sp>
      <xdr:nvSpPr>
        <xdr:cNvPr id="336" name="Line 336"/>
        <xdr:cNvSpPr>
          <a:spLocks/>
        </xdr:cNvSpPr>
      </xdr:nvSpPr>
      <xdr:spPr>
        <a:xfrm>
          <a:off x="3276600" y="172212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90</xdr:row>
      <xdr:rowOff>9525</xdr:rowOff>
    </xdr:from>
    <xdr:to>
      <xdr:col>6</xdr:col>
      <xdr:colOff>285750</xdr:colOff>
      <xdr:row>95</xdr:row>
      <xdr:rowOff>76200</xdr:rowOff>
    </xdr:to>
    <xdr:sp>
      <xdr:nvSpPr>
        <xdr:cNvPr id="337" name="Line 337"/>
        <xdr:cNvSpPr>
          <a:spLocks/>
        </xdr:cNvSpPr>
      </xdr:nvSpPr>
      <xdr:spPr>
        <a:xfrm>
          <a:off x="3476625" y="14801850"/>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86</xdr:row>
      <xdr:rowOff>0</xdr:rowOff>
    </xdr:from>
    <xdr:to>
      <xdr:col>6</xdr:col>
      <xdr:colOff>285750</xdr:colOff>
      <xdr:row>89</xdr:row>
      <xdr:rowOff>28575</xdr:rowOff>
    </xdr:to>
    <xdr:sp>
      <xdr:nvSpPr>
        <xdr:cNvPr id="338" name="Line 338"/>
        <xdr:cNvSpPr>
          <a:spLocks/>
        </xdr:cNvSpPr>
      </xdr:nvSpPr>
      <xdr:spPr>
        <a:xfrm flipV="1">
          <a:off x="3476625" y="1414462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95</xdr:row>
      <xdr:rowOff>85725</xdr:rowOff>
    </xdr:from>
    <xdr:to>
      <xdr:col>6</xdr:col>
      <xdr:colOff>523875</xdr:colOff>
      <xdr:row>95</xdr:row>
      <xdr:rowOff>85725</xdr:rowOff>
    </xdr:to>
    <xdr:sp>
      <xdr:nvSpPr>
        <xdr:cNvPr id="339" name="Line 339"/>
        <xdr:cNvSpPr>
          <a:spLocks/>
        </xdr:cNvSpPr>
      </xdr:nvSpPr>
      <xdr:spPr>
        <a:xfrm flipV="1">
          <a:off x="2486025" y="1568767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82</xdr:row>
      <xdr:rowOff>95250</xdr:rowOff>
    </xdr:from>
    <xdr:to>
      <xdr:col>13</xdr:col>
      <xdr:colOff>495300</xdr:colOff>
      <xdr:row>82</xdr:row>
      <xdr:rowOff>95250</xdr:rowOff>
    </xdr:to>
    <xdr:sp>
      <xdr:nvSpPr>
        <xdr:cNvPr id="340" name="Line 340"/>
        <xdr:cNvSpPr>
          <a:spLocks/>
        </xdr:cNvSpPr>
      </xdr:nvSpPr>
      <xdr:spPr>
        <a:xfrm>
          <a:off x="7324725" y="13592175"/>
          <a:ext cx="457200" cy="0"/>
        </a:xfrm>
        <a:prstGeom prst="line">
          <a:avLst/>
        </a:prstGeom>
        <a:noFill/>
        <a:ln w="12700" cmpd="sng">
          <a:solidFill>
            <a:srgbClr val="3366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84</xdr:row>
      <xdr:rowOff>57150</xdr:rowOff>
    </xdr:from>
    <xdr:to>
      <xdr:col>13</xdr:col>
      <xdr:colOff>504825</xdr:colOff>
      <xdr:row>84</xdr:row>
      <xdr:rowOff>57150</xdr:rowOff>
    </xdr:to>
    <xdr:sp>
      <xdr:nvSpPr>
        <xdr:cNvPr id="341" name="Line 341"/>
        <xdr:cNvSpPr>
          <a:spLocks/>
        </xdr:cNvSpPr>
      </xdr:nvSpPr>
      <xdr:spPr>
        <a:xfrm flipV="1">
          <a:off x="7315200" y="13877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84</xdr:row>
      <xdr:rowOff>104775</xdr:rowOff>
    </xdr:from>
    <xdr:to>
      <xdr:col>14</xdr:col>
      <xdr:colOff>0</xdr:colOff>
      <xdr:row>84</xdr:row>
      <xdr:rowOff>114300</xdr:rowOff>
    </xdr:to>
    <xdr:sp>
      <xdr:nvSpPr>
        <xdr:cNvPr id="342" name="Line 342"/>
        <xdr:cNvSpPr>
          <a:spLocks/>
        </xdr:cNvSpPr>
      </xdr:nvSpPr>
      <xdr:spPr>
        <a:xfrm flipV="1">
          <a:off x="7315200" y="13925550"/>
          <a:ext cx="476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143</xdr:row>
      <xdr:rowOff>104775</xdr:rowOff>
    </xdr:from>
    <xdr:to>
      <xdr:col>5</xdr:col>
      <xdr:colOff>171450</xdr:colOff>
      <xdr:row>143</xdr:row>
      <xdr:rowOff>104775</xdr:rowOff>
    </xdr:to>
    <xdr:sp>
      <xdr:nvSpPr>
        <xdr:cNvPr id="343" name="Line 343"/>
        <xdr:cNvSpPr>
          <a:spLocks/>
        </xdr:cNvSpPr>
      </xdr:nvSpPr>
      <xdr:spPr>
        <a:xfrm flipH="1">
          <a:off x="2590800" y="23479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144</xdr:row>
      <xdr:rowOff>19050</xdr:rowOff>
    </xdr:from>
    <xdr:to>
      <xdr:col>4</xdr:col>
      <xdr:colOff>571500</xdr:colOff>
      <xdr:row>144</xdr:row>
      <xdr:rowOff>19050</xdr:rowOff>
    </xdr:to>
    <xdr:sp>
      <xdr:nvSpPr>
        <xdr:cNvPr id="344" name="Line 344"/>
        <xdr:cNvSpPr>
          <a:spLocks/>
        </xdr:cNvSpPr>
      </xdr:nvSpPr>
      <xdr:spPr>
        <a:xfrm>
          <a:off x="2533650" y="23555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142</xdr:row>
      <xdr:rowOff>104775</xdr:rowOff>
    </xdr:from>
    <xdr:to>
      <xdr:col>4</xdr:col>
      <xdr:colOff>533400</xdr:colOff>
      <xdr:row>144</xdr:row>
      <xdr:rowOff>19050</xdr:rowOff>
    </xdr:to>
    <xdr:sp>
      <xdr:nvSpPr>
        <xdr:cNvPr id="345" name="Line 345"/>
        <xdr:cNvSpPr>
          <a:spLocks/>
        </xdr:cNvSpPr>
      </xdr:nvSpPr>
      <xdr:spPr>
        <a:xfrm>
          <a:off x="2562225" y="233172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131</xdr:row>
      <xdr:rowOff>104775</xdr:rowOff>
    </xdr:from>
    <xdr:to>
      <xdr:col>4</xdr:col>
      <xdr:colOff>533400</xdr:colOff>
      <xdr:row>131</xdr:row>
      <xdr:rowOff>104775</xdr:rowOff>
    </xdr:to>
    <xdr:sp>
      <xdr:nvSpPr>
        <xdr:cNvPr id="346" name="Line 346"/>
        <xdr:cNvSpPr>
          <a:spLocks/>
        </xdr:cNvSpPr>
      </xdr:nvSpPr>
      <xdr:spPr>
        <a:xfrm>
          <a:off x="2133600" y="21536025"/>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131</xdr:row>
      <xdr:rowOff>95250</xdr:rowOff>
    </xdr:from>
    <xdr:to>
      <xdr:col>5</xdr:col>
      <xdr:colOff>200025</xdr:colOff>
      <xdr:row>131</xdr:row>
      <xdr:rowOff>133350</xdr:rowOff>
    </xdr:to>
    <xdr:sp>
      <xdr:nvSpPr>
        <xdr:cNvPr id="347" name="Line 347"/>
        <xdr:cNvSpPr>
          <a:spLocks/>
        </xdr:cNvSpPr>
      </xdr:nvSpPr>
      <xdr:spPr>
        <a:xfrm flipH="1">
          <a:off x="2676525" y="21526500"/>
          <a:ext cx="1333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132</xdr:row>
      <xdr:rowOff>0</xdr:rowOff>
    </xdr:from>
    <xdr:to>
      <xdr:col>4</xdr:col>
      <xdr:colOff>104775</xdr:colOff>
      <xdr:row>133</xdr:row>
      <xdr:rowOff>0</xdr:rowOff>
    </xdr:to>
    <xdr:sp>
      <xdr:nvSpPr>
        <xdr:cNvPr id="348" name="Line 348"/>
        <xdr:cNvSpPr>
          <a:spLocks/>
        </xdr:cNvSpPr>
      </xdr:nvSpPr>
      <xdr:spPr>
        <a:xfrm>
          <a:off x="2133600" y="21593175"/>
          <a:ext cx="0" cy="1619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132</xdr:row>
      <xdr:rowOff>142875</xdr:rowOff>
    </xdr:from>
    <xdr:to>
      <xdr:col>4</xdr:col>
      <xdr:colOff>514350</xdr:colOff>
      <xdr:row>132</xdr:row>
      <xdr:rowOff>142875</xdr:rowOff>
    </xdr:to>
    <xdr:sp>
      <xdr:nvSpPr>
        <xdr:cNvPr id="349" name="Line 349"/>
        <xdr:cNvSpPr>
          <a:spLocks/>
        </xdr:cNvSpPr>
      </xdr:nvSpPr>
      <xdr:spPr>
        <a:xfrm flipH="1">
          <a:off x="2124075" y="21736050"/>
          <a:ext cx="4191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132</xdr:row>
      <xdr:rowOff>9525</xdr:rowOff>
    </xdr:from>
    <xdr:to>
      <xdr:col>4</xdr:col>
      <xdr:colOff>504825</xdr:colOff>
      <xdr:row>132</xdr:row>
      <xdr:rowOff>152400</xdr:rowOff>
    </xdr:to>
    <xdr:sp>
      <xdr:nvSpPr>
        <xdr:cNvPr id="350" name="Line 350"/>
        <xdr:cNvSpPr>
          <a:spLocks/>
        </xdr:cNvSpPr>
      </xdr:nvSpPr>
      <xdr:spPr>
        <a:xfrm>
          <a:off x="2533650" y="21602700"/>
          <a:ext cx="0" cy="142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132</xdr:row>
      <xdr:rowOff>9525</xdr:rowOff>
    </xdr:from>
    <xdr:to>
      <xdr:col>4</xdr:col>
      <xdr:colOff>514350</xdr:colOff>
      <xdr:row>132</xdr:row>
      <xdr:rowOff>9525</xdr:rowOff>
    </xdr:to>
    <xdr:sp>
      <xdr:nvSpPr>
        <xdr:cNvPr id="351" name="Line 351"/>
        <xdr:cNvSpPr>
          <a:spLocks/>
        </xdr:cNvSpPr>
      </xdr:nvSpPr>
      <xdr:spPr>
        <a:xfrm>
          <a:off x="2124075" y="21602700"/>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95</xdr:row>
      <xdr:rowOff>0</xdr:rowOff>
    </xdr:from>
    <xdr:to>
      <xdr:col>11</xdr:col>
      <xdr:colOff>85725</xdr:colOff>
      <xdr:row>95</xdr:row>
      <xdr:rowOff>66675</xdr:rowOff>
    </xdr:to>
    <xdr:sp>
      <xdr:nvSpPr>
        <xdr:cNvPr id="352" name="Line 352"/>
        <xdr:cNvSpPr>
          <a:spLocks/>
        </xdr:cNvSpPr>
      </xdr:nvSpPr>
      <xdr:spPr>
        <a:xfrm>
          <a:off x="6200775" y="156019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95</xdr:row>
      <xdr:rowOff>0</xdr:rowOff>
    </xdr:from>
    <xdr:to>
      <xdr:col>9</xdr:col>
      <xdr:colOff>390525</xdr:colOff>
      <xdr:row>95</xdr:row>
      <xdr:rowOff>66675</xdr:rowOff>
    </xdr:to>
    <xdr:sp>
      <xdr:nvSpPr>
        <xdr:cNvPr id="353" name="Line 353"/>
        <xdr:cNvSpPr>
          <a:spLocks/>
        </xdr:cNvSpPr>
      </xdr:nvSpPr>
      <xdr:spPr>
        <a:xfrm>
          <a:off x="5324475" y="156019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95</xdr:row>
      <xdr:rowOff>9525</xdr:rowOff>
    </xdr:from>
    <xdr:to>
      <xdr:col>8</xdr:col>
      <xdr:colOff>514350</xdr:colOff>
      <xdr:row>95</xdr:row>
      <xdr:rowOff>57150</xdr:rowOff>
    </xdr:to>
    <xdr:sp>
      <xdr:nvSpPr>
        <xdr:cNvPr id="354" name="Line 354"/>
        <xdr:cNvSpPr>
          <a:spLocks/>
        </xdr:cNvSpPr>
      </xdr:nvSpPr>
      <xdr:spPr>
        <a:xfrm>
          <a:off x="4867275" y="15611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95</xdr:row>
      <xdr:rowOff>9525</xdr:rowOff>
    </xdr:from>
    <xdr:to>
      <xdr:col>7</xdr:col>
      <xdr:colOff>266700</xdr:colOff>
      <xdr:row>95</xdr:row>
      <xdr:rowOff>76200</xdr:rowOff>
    </xdr:to>
    <xdr:sp>
      <xdr:nvSpPr>
        <xdr:cNvPr id="355" name="Line 355"/>
        <xdr:cNvSpPr>
          <a:spLocks/>
        </xdr:cNvSpPr>
      </xdr:nvSpPr>
      <xdr:spPr>
        <a:xfrm>
          <a:off x="4038600" y="15611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152400</xdr:rowOff>
    </xdr:from>
    <xdr:to>
      <xdr:col>7</xdr:col>
      <xdr:colOff>266700</xdr:colOff>
      <xdr:row>86</xdr:row>
      <xdr:rowOff>57150</xdr:rowOff>
    </xdr:to>
    <xdr:sp>
      <xdr:nvSpPr>
        <xdr:cNvPr id="356" name="Line 356"/>
        <xdr:cNvSpPr>
          <a:spLocks/>
        </xdr:cNvSpPr>
      </xdr:nvSpPr>
      <xdr:spPr>
        <a:xfrm>
          <a:off x="4038600" y="141351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85</xdr:row>
      <xdr:rowOff>9525</xdr:rowOff>
    </xdr:from>
    <xdr:to>
      <xdr:col>8</xdr:col>
      <xdr:colOff>514350</xdr:colOff>
      <xdr:row>85</xdr:row>
      <xdr:rowOff>76200</xdr:rowOff>
    </xdr:to>
    <xdr:sp>
      <xdr:nvSpPr>
        <xdr:cNvPr id="357" name="Line 357"/>
        <xdr:cNvSpPr>
          <a:spLocks/>
        </xdr:cNvSpPr>
      </xdr:nvSpPr>
      <xdr:spPr>
        <a:xfrm>
          <a:off x="4867275" y="139922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85</xdr:row>
      <xdr:rowOff>9525</xdr:rowOff>
    </xdr:from>
    <xdr:to>
      <xdr:col>9</xdr:col>
      <xdr:colOff>390525</xdr:colOff>
      <xdr:row>85</xdr:row>
      <xdr:rowOff>76200</xdr:rowOff>
    </xdr:to>
    <xdr:sp>
      <xdr:nvSpPr>
        <xdr:cNvPr id="358" name="Line 358"/>
        <xdr:cNvSpPr>
          <a:spLocks/>
        </xdr:cNvSpPr>
      </xdr:nvSpPr>
      <xdr:spPr>
        <a:xfrm>
          <a:off x="5324475" y="139922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85</xdr:row>
      <xdr:rowOff>104775</xdr:rowOff>
    </xdr:from>
    <xdr:to>
      <xdr:col>11</xdr:col>
      <xdr:colOff>285750</xdr:colOff>
      <xdr:row>86</xdr:row>
      <xdr:rowOff>9525</xdr:rowOff>
    </xdr:to>
    <xdr:sp>
      <xdr:nvSpPr>
        <xdr:cNvPr id="359" name="Line 359"/>
        <xdr:cNvSpPr>
          <a:spLocks/>
        </xdr:cNvSpPr>
      </xdr:nvSpPr>
      <xdr:spPr>
        <a:xfrm>
          <a:off x="6400800" y="14087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98</xdr:row>
      <xdr:rowOff>133350</xdr:rowOff>
    </xdr:from>
    <xdr:to>
      <xdr:col>8</xdr:col>
      <xdr:colOff>390525</xdr:colOff>
      <xdr:row>100</xdr:row>
      <xdr:rowOff>19050</xdr:rowOff>
    </xdr:to>
    <xdr:sp>
      <xdr:nvSpPr>
        <xdr:cNvPr id="360" name="Line 360"/>
        <xdr:cNvSpPr>
          <a:spLocks/>
        </xdr:cNvSpPr>
      </xdr:nvSpPr>
      <xdr:spPr>
        <a:xfrm flipV="1">
          <a:off x="3781425" y="16221075"/>
          <a:ext cx="962025" cy="20955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104</xdr:row>
      <xdr:rowOff>152400</xdr:rowOff>
    </xdr:from>
    <xdr:to>
      <xdr:col>8</xdr:col>
      <xdr:colOff>400050</xdr:colOff>
      <xdr:row>106</xdr:row>
      <xdr:rowOff>28575</xdr:rowOff>
    </xdr:to>
    <xdr:sp>
      <xdr:nvSpPr>
        <xdr:cNvPr id="361" name="Line 361"/>
        <xdr:cNvSpPr>
          <a:spLocks/>
        </xdr:cNvSpPr>
      </xdr:nvSpPr>
      <xdr:spPr>
        <a:xfrm flipV="1">
          <a:off x="3781425" y="17211675"/>
          <a:ext cx="971550" cy="200025"/>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86</xdr:row>
      <xdr:rowOff>9525</xdr:rowOff>
    </xdr:from>
    <xdr:to>
      <xdr:col>4</xdr:col>
      <xdr:colOff>304800</xdr:colOff>
      <xdr:row>86</xdr:row>
      <xdr:rowOff>19050</xdr:rowOff>
    </xdr:to>
    <xdr:sp>
      <xdr:nvSpPr>
        <xdr:cNvPr id="362" name="Line 362"/>
        <xdr:cNvSpPr>
          <a:spLocks/>
        </xdr:cNvSpPr>
      </xdr:nvSpPr>
      <xdr:spPr>
        <a:xfrm flipV="1">
          <a:off x="666750" y="14154150"/>
          <a:ext cx="16668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95</xdr:row>
      <xdr:rowOff>66675</xdr:rowOff>
    </xdr:from>
    <xdr:to>
      <xdr:col>11</xdr:col>
      <xdr:colOff>361950</xdr:colOff>
      <xdr:row>95</xdr:row>
      <xdr:rowOff>76200</xdr:rowOff>
    </xdr:to>
    <xdr:sp>
      <xdr:nvSpPr>
        <xdr:cNvPr id="363" name="Line 363"/>
        <xdr:cNvSpPr>
          <a:spLocks/>
        </xdr:cNvSpPr>
      </xdr:nvSpPr>
      <xdr:spPr>
        <a:xfrm flipV="1">
          <a:off x="3771900" y="15668625"/>
          <a:ext cx="270510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99</xdr:row>
      <xdr:rowOff>38100</xdr:rowOff>
    </xdr:from>
    <xdr:to>
      <xdr:col>8</xdr:col>
      <xdr:colOff>390525</xdr:colOff>
      <xdr:row>100</xdr:row>
      <xdr:rowOff>76200</xdr:rowOff>
    </xdr:to>
    <xdr:sp>
      <xdr:nvSpPr>
        <xdr:cNvPr id="364" name="Line 364"/>
        <xdr:cNvSpPr>
          <a:spLocks/>
        </xdr:cNvSpPr>
      </xdr:nvSpPr>
      <xdr:spPr>
        <a:xfrm flipV="1">
          <a:off x="3771900" y="16287750"/>
          <a:ext cx="971550" cy="200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105</xdr:row>
      <xdr:rowOff>28575</xdr:rowOff>
    </xdr:from>
    <xdr:to>
      <xdr:col>4</xdr:col>
      <xdr:colOff>295275</xdr:colOff>
      <xdr:row>106</xdr:row>
      <xdr:rowOff>19050</xdr:rowOff>
    </xdr:to>
    <xdr:sp>
      <xdr:nvSpPr>
        <xdr:cNvPr id="365" name="Line 365"/>
        <xdr:cNvSpPr>
          <a:spLocks/>
        </xdr:cNvSpPr>
      </xdr:nvSpPr>
      <xdr:spPr>
        <a:xfrm>
          <a:off x="1543050" y="17249775"/>
          <a:ext cx="781050" cy="1524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85</xdr:row>
      <xdr:rowOff>95250</xdr:rowOff>
    </xdr:from>
    <xdr:to>
      <xdr:col>6</xdr:col>
      <xdr:colOff>533400</xdr:colOff>
      <xdr:row>85</xdr:row>
      <xdr:rowOff>95250</xdr:rowOff>
    </xdr:to>
    <xdr:sp>
      <xdr:nvSpPr>
        <xdr:cNvPr id="366" name="Line 366"/>
        <xdr:cNvSpPr>
          <a:spLocks/>
        </xdr:cNvSpPr>
      </xdr:nvSpPr>
      <xdr:spPr>
        <a:xfrm flipH="1">
          <a:off x="3629025" y="14077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108</xdr:row>
      <xdr:rowOff>95250</xdr:rowOff>
    </xdr:from>
    <xdr:to>
      <xdr:col>5</xdr:col>
      <xdr:colOff>180975</xdr:colOff>
      <xdr:row>108</xdr:row>
      <xdr:rowOff>95250</xdr:rowOff>
    </xdr:to>
    <xdr:sp>
      <xdr:nvSpPr>
        <xdr:cNvPr id="367" name="Line 367"/>
        <xdr:cNvSpPr>
          <a:spLocks/>
        </xdr:cNvSpPr>
      </xdr:nvSpPr>
      <xdr:spPr>
        <a:xfrm flipV="1">
          <a:off x="2447925" y="17802225"/>
          <a:ext cx="3429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133</xdr:row>
      <xdr:rowOff>85725</xdr:rowOff>
    </xdr:from>
    <xdr:to>
      <xdr:col>4</xdr:col>
      <xdr:colOff>171450</xdr:colOff>
      <xdr:row>133</xdr:row>
      <xdr:rowOff>85725</xdr:rowOff>
    </xdr:to>
    <xdr:sp>
      <xdr:nvSpPr>
        <xdr:cNvPr id="368" name="Line 368"/>
        <xdr:cNvSpPr>
          <a:spLocks/>
        </xdr:cNvSpPr>
      </xdr:nvSpPr>
      <xdr:spPr>
        <a:xfrm>
          <a:off x="2133600" y="218408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132</xdr:row>
      <xdr:rowOff>152400</xdr:rowOff>
    </xdr:from>
    <xdr:to>
      <xdr:col>5</xdr:col>
      <xdr:colOff>47625</xdr:colOff>
      <xdr:row>132</xdr:row>
      <xdr:rowOff>152400</xdr:rowOff>
    </xdr:to>
    <xdr:sp>
      <xdr:nvSpPr>
        <xdr:cNvPr id="369" name="Line 369"/>
        <xdr:cNvSpPr>
          <a:spLocks/>
        </xdr:cNvSpPr>
      </xdr:nvSpPr>
      <xdr:spPr>
        <a:xfrm>
          <a:off x="2552700" y="217455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139</xdr:row>
      <xdr:rowOff>76200</xdr:rowOff>
    </xdr:from>
    <xdr:to>
      <xdr:col>4</xdr:col>
      <xdr:colOff>247650</xdr:colOff>
      <xdr:row>140</xdr:row>
      <xdr:rowOff>9525</xdr:rowOff>
    </xdr:to>
    <xdr:sp>
      <xdr:nvSpPr>
        <xdr:cNvPr id="370" name="Line 370"/>
        <xdr:cNvSpPr>
          <a:spLocks/>
        </xdr:cNvSpPr>
      </xdr:nvSpPr>
      <xdr:spPr>
        <a:xfrm flipH="1">
          <a:off x="1771650" y="22802850"/>
          <a:ext cx="5048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82</xdr:row>
      <xdr:rowOff>66675</xdr:rowOff>
    </xdr:from>
    <xdr:to>
      <xdr:col>4</xdr:col>
      <xdr:colOff>295275</xdr:colOff>
      <xdr:row>86</xdr:row>
      <xdr:rowOff>0</xdr:rowOff>
    </xdr:to>
    <xdr:sp>
      <xdr:nvSpPr>
        <xdr:cNvPr id="371" name="Line 371"/>
        <xdr:cNvSpPr>
          <a:spLocks/>
        </xdr:cNvSpPr>
      </xdr:nvSpPr>
      <xdr:spPr>
        <a:xfrm flipV="1">
          <a:off x="2324100" y="13563600"/>
          <a:ext cx="0" cy="581025"/>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104</xdr:row>
      <xdr:rowOff>142875</xdr:rowOff>
    </xdr:from>
    <xdr:to>
      <xdr:col>9</xdr:col>
      <xdr:colOff>123825</xdr:colOff>
      <xdr:row>105</xdr:row>
      <xdr:rowOff>19050</xdr:rowOff>
    </xdr:to>
    <xdr:sp>
      <xdr:nvSpPr>
        <xdr:cNvPr id="372" name="Line 372"/>
        <xdr:cNvSpPr>
          <a:spLocks/>
        </xdr:cNvSpPr>
      </xdr:nvSpPr>
      <xdr:spPr>
        <a:xfrm flipV="1">
          <a:off x="1543050" y="17202150"/>
          <a:ext cx="3514725" cy="381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132</xdr:row>
      <xdr:rowOff>114300</xdr:rowOff>
    </xdr:from>
    <xdr:to>
      <xdr:col>5</xdr:col>
      <xdr:colOff>0</xdr:colOff>
      <xdr:row>132</xdr:row>
      <xdr:rowOff>142875</xdr:rowOff>
    </xdr:to>
    <xdr:sp>
      <xdr:nvSpPr>
        <xdr:cNvPr id="373" name="Line 373"/>
        <xdr:cNvSpPr>
          <a:spLocks/>
        </xdr:cNvSpPr>
      </xdr:nvSpPr>
      <xdr:spPr>
        <a:xfrm>
          <a:off x="2609850" y="21707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135</xdr:row>
      <xdr:rowOff>152400</xdr:rowOff>
    </xdr:from>
    <xdr:to>
      <xdr:col>4</xdr:col>
      <xdr:colOff>161925</xdr:colOff>
      <xdr:row>139</xdr:row>
      <xdr:rowOff>95250</xdr:rowOff>
    </xdr:to>
    <xdr:sp>
      <xdr:nvSpPr>
        <xdr:cNvPr id="374" name="Line 374"/>
        <xdr:cNvSpPr>
          <a:spLocks/>
        </xdr:cNvSpPr>
      </xdr:nvSpPr>
      <xdr:spPr>
        <a:xfrm flipH="1" flipV="1">
          <a:off x="2085975" y="22231350"/>
          <a:ext cx="1047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151</xdr:row>
      <xdr:rowOff>85725</xdr:rowOff>
    </xdr:from>
    <xdr:to>
      <xdr:col>7</xdr:col>
      <xdr:colOff>428625</xdr:colOff>
      <xdr:row>151</xdr:row>
      <xdr:rowOff>85725</xdr:rowOff>
    </xdr:to>
    <xdr:sp>
      <xdr:nvSpPr>
        <xdr:cNvPr id="375" name="Line 375"/>
        <xdr:cNvSpPr>
          <a:spLocks/>
        </xdr:cNvSpPr>
      </xdr:nvSpPr>
      <xdr:spPr>
        <a:xfrm flipH="1">
          <a:off x="3971925" y="247554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151</xdr:row>
      <xdr:rowOff>76200</xdr:rowOff>
    </xdr:from>
    <xdr:to>
      <xdr:col>9</xdr:col>
      <xdr:colOff>57150</xdr:colOff>
      <xdr:row>151</xdr:row>
      <xdr:rowOff>76200</xdr:rowOff>
    </xdr:to>
    <xdr:sp>
      <xdr:nvSpPr>
        <xdr:cNvPr id="376" name="Line 376"/>
        <xdr:cNvSpPr>
          <a:spLocks/>
        </xdr:cNvSpPr>
      </xdr:nvSpPr>
      <xdr:spPr>
        <a:xfrm flipH="1">
          <a:off x="4562475" y="247459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153</xdr:row>
      <xdr:rowOff>66675</xdr:rowOff>
    </xdr:from>
    <xdr:to>
      <xdr:col>11</xdr:col>
      <xdr:colOff>66675</xdr:colOff>
      <xdr:row>153</xdr:row>
      <xdr:rowOff>66675</xdr:rowOff>
    </xdr:to>
    <xdr:sp>
      <xdr:nvSpPr>
        <xdr:cNvPr id="377" name="Line 377"/>
        <xdr:cNvSpPr>
          <a:spLocks/>
        </xdr:cNvSpPr>
      </xdr:nvSpPr>
      <xdr:spPr>
        <a:xfrm flipH="1">
          <a:off x="3981450" y="25060275"/>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495300</xdr:colOff>
      <xdr:row>153</xdr:row>
      <xdr:rowOff>76200</xdr:rowOff>
    </xdr:from>
    <xdr:to>
      <xdr:col>15</xdr:col>
      <xdr:colOff>76200</xdr:colOff>
      <xdr:row>153</xdr:row>
      <xdr:rowOff>76200</xdr:rowOff>
    </xdr:to>
    <xdr:sp>
      <xdr:nvSpPr>
        <xdr:cNvPr id="378" name="Line 378"/>
        <xdr:cNvSpPr>
          <a:spLocks/>
        </xdr:cNvSpPr>
      </xdr:nvSpPr>
      <xdr:spPr>
        <a:xfrm flipH="1">
          <a:off x="6610350" y="25069800"/>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150</xdr:row>
      <xdr:rowOff>38100</xdr:rowOff>
    </xdr:from>
    <xdr:to>
      <xdr:col>9</xdr:col>
      <xdr:colOff>57150</xdr:colOff>
      <xdr:row>152</xdr:row>
      <xdr:rowOff>9525</xdr:rowOff>
    </xdr:to>
    <xdr:sp>
      <xdr:nvSpPr>
        <xdr:cNvPr id="379" name="Line 379"/>
        <xdr:cNvSpPr>
          <a:spLocks/>
        </xdr:cNvSpPr>
      </xdr:nvSpPr>
      <xdr:spPr>
        <a:xfrm flipH="1">
          <a:off x="4991100" y="24545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150</xdr:row>
      <xdr:rowOff>9525</xdr:rowOff>
    </xdr:from>
    <xdr:to>
      <xdr:col>8</xdr:col>
      <xdr:colOff>571500</xdr:colOff>
      <xdr:row>150</xdr:row>
      <xdr:rowOff>152400</xdr:rowOff>
    </xdr:to>
    <xdr:sp>
      <xdr:nvSpPr>
        <xdr:cNvPr id="380" name="Line 380"/>
        <xdr:cNvSpPr>
          <a:spLocks/>
        </xdr:cNvSpPr>
      </xdr:nvSpPr>
      <xdr:spPr>
        <a:xfrm flipH="1">
          <a:off x="4924425" y="24517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144</xdr:row>
      <xdr:rowOff>152400</xdr:rowOff>
    </xdr:from>
    <xdr:to>
      <xdr:col>8</xdr:col>
      <xdr:colOff>295275</xdr:colOff>
      <xdr:row>145</xdr:row>
      <xdr:rowOff>104775</xdr:rowOff>
    </xdr:to>
    <xdr:sp>
      <xdr:nvSpPr>
        <xdr:cNvPr id="381" name="Line 381"/>
        <xdr:cNvSpPr>
          <a:spLocks/>
        </xdr:cNvSpPr>
      </xdr:nvSpPr>
      <xdr:spPr>
        <a:xfrm>
          <a:off x="4438650" y="23688675"/>
          <a:ext cx="2095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132</xdr:row>
      <xdr:rowOff>57150</xdr:rowOff>
    </xdr:from>
    <xdr:to>
      <xdr:col>4</xdr:col>
      <xdr:colOff>514350</xdr:colOff>
      <xdr:row>132</xdr:row>
      <xdr:rowOff>57150</xdr:rowOff>
    </xdr:to>
    <xdr:sp>
      <xdr:nvSpPr>
        <xdr:cNvPr id="382" name="Line 382"/>
        <xdr:cNvSpPr>
          <a:spLocks/>
        </xdr:cNvSpPr>
      </xdr:nvSpPr>
      <xdr:spPr>
        <a:xfrm flipV="1">
          <a:off x="2143125" y="21650325"/>
          <a:ext cx="400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150</xdr:row>
      <xdr:rowOff>19050</xdr:rowOff>
    </xdr:from>
    <xdr:to>
      <xdr:col>15</xdr:col>
      <xdr:colOff>114300</xdr:colOff>
      <xdr:row>150</xdr:row>
      <xdr:rowOff>19050</xdr:rowOff>
    </xdr:to>
    <xdr:sp>
      <xdr:nvSpPr>
        <xdr:cNvPr id="383" name="Line 383"/>
        <xdr:cNvSpPr>
          <a:spLocks/>
        </xdr:cNvSpPr>
      </xdr:nvSpPr>
      <xdr:spPr>
        <a:xfrm>
          <a:off x="8343900" y="245268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111</xdr:row>
      <xdr:rowOff>95250</xdr:rowOff>
    </xdr:from>
    <xdr:to>
      <xdr:col>6</xdr:col>
      <xdr:colOff>533400</xdr:colOff>
      <xdr:row>111</xdr:row>
      <xdr:rowOff>95250</xdr:rowOff>
    </xdr:to>
    <xdr:sp>
      <xdr:nvSpPr>
        <xdr:cNvPr id="384" name="Line 384"/>
        <xdr:cNvSpPr>
          <a:spLocks/>
        </xdr:cNvSpPr>
      </xdr:nvSpPr>
      <xdr:spPr>
        <a:xfrm flipH="1">
          <a:off x="3609975" y="182880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113</xdr:row>
      <xdr:rowOff>95250</xdr:rowOff>
    </xdr:from>
    <xdr:to>
      <xdr:col>7</xdr:col>
      <xdr:colOff>247650</xdr:colOff>
      <xdr:row>113</xdr:row>
      <xdr:rowOff>95250</xdr:rowOff>
    </xdr:to>
    <xdr:sp>
      <xdr:nvSpPr>
        <xdr:cNvPr id="385" name="Line 385"/>
        <xdr:cNvSpPr>
          <a:spLocks/>
        </xdr:cNvSpPr>
      </xdr:nvSpPr>
      <xdr:spPr>
        <a:xfrm flipH="1">
          <a:off x="3762375" y="186118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144</xdr:row>
      <xdr:rowOff>85725</xdr:rowOff>
    </xdr:from>
    <xdr:to>
      <xdr:col>1</xdr:col>
      <xdr:colOff>495300</xdr:colOff>
      <xdr:row>144</xdr:row>
      <xdr:rowOff>85725</xdr:rowOff>
    </xdr:to>
    <xdr:sp>
      <xdr:nvSpPr>
        <xdr:cNvPr id="386" name="Line 386"/>
        <xdr:cNvSpPr>
          <a:spLocks/>
        </xdr:cNvSpPr>
      </xdr:nvSpPr>
      <xdr:spPr>
        <a:xfrm flipV="1">
          <a:off x="514350" y="236220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504825</xdr:colOff>
      <xdr:row>130</xdr:row>
      <xdr:rowOff>104775</xdr:rowOff>
    </xdr:from>
    <xdr:to>
      <xdr:col>14</xdr:col>
      <xdr:colOff>57150</xdr:colOff>
      <xdr:row>130</xdr:row>
      <xdr:rowOff>152400</xdr:rowOff>
    </xdr:to>
    <xdr:sp>
      <xdr:nvSpPr>
        <xdr:cNvPr id="387" name="Line 387"/>
        <xdr:cNvSpPr>
          <a:spLocks/>
        </xdr:cNvSpPr>
      </xdr:nvSpPr>
      <xdr:spPr>
        <a:xfrm flipV="1">
          <a:off x="7781925" y="21374100"/>
          <a:ext cx="666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9525</xdr:rowOff>
    </xdr:from>
    <xdr:to>
      <xdr:col>0</xdr:col>
      <xdr:colOff>0</xdr:colOff>
      <xdr:row>148</xdr:row>
      <xdr:rowOff>142875</xdr:rowOff>
    </xdr:to>
    <xdr:sp>
      <xdr:nvSpPr>
        <xdr:cNvPr id="388" name="Line 388"/>
        <xdr:cNvSpPr>
          <a:spLocks/>
        </xdr:cNvSpPr>
      </xdr:nvSpPr>
      <xdr:spPr>
        <a:xfrm>
          <a:off x="0" y="13182600"/>
          <a:ext cx="0" cy="1114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131</xdr:row>
      <xdr:rowOff>104775</xdr:rowOff>
    </xdr:from>
    <xdr:to>
      <xdr:col>5</xdr:col>
      <xdr:colOff>0</xdr:colOff>
      <xdr:row>131</xdr:row>
      <xdr:rowOff>133350</xdr:rowOff>
    </xdr:to>
    <xdr:sp>
      <xdr:nvSpPr>
        <xdr:cNvPr id="389" name="Line 389"/>
        <xdr:cNvSpPr>
          <a:spLocks/>
        </xdr:cNvSpPr>
      </xdr:nvSpPr>
      <xdr:spPr>
        <a:xfrm>
          <a:off x="2609850" y="215360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139</xdr:row>
      <xdr:rowOff>66675</xdr:rowOff>
    </xdr:from>
    <xdr:to>
      <xdr:col>4</xdr:col>
      <xdr:colOff>314325</xdr:colOff>
      <xdr:row>139</xdr:row>
      <xdr:rowOff>66675</xdr:rowOff>
    </xdr:to>
    <xdr:sp>
      <xdr:nvSpPr>
        <xdr:cNvPr id="390" name="Line 390"/>
        <xdr:cNvSpPr>
          <a:spLocks/>
        </xdr:cNvSpPr>
      </xdr:nvSpPr>
      <xdr:spPr>
        <a:xfrm>
          <a:off x="2305050" y="227933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139</xdr:row>
      <xdr:rowOff>47625</xdr:rowOff>
    </xdr:from>
    <xdr:to>
      <xdr:col>4</xdr:col>
      <xdr:colOff>295275</xdr:colOff>
      <xdr:row>139</xdr:row>
      <xdr:rowOff>85725</xdr:rowOff>
    </xdr:to>
    <xdr:sp>
      <xdr:nvSpPr>
        <xdr:cNvPr id="391" name="Line 391"/>
        <xdr:cNvSpPr>
          <a:spLocks/>
        </xdr:cNvSpPr>
      </xdr:nvSpPr>
      <xdr:spPr>
        <a:xfrm>
          <a:off x="2324100" y="227742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99</xdr:row>
      <xdr:rowOff>123825</xdr:rowOff>
    </xdr:from>
    <xdr:to>
      <xdr:col>2</xdr:col>
      <xdr:colOff>523875</xdr:colOff>
      <xdr:row>102</xdr:row>
      <xdr:rowOff>0</xdr:rowOff>
    </xdr:to>
    <xdr:sp>
      <xdr:nvSpPr>
        <xdr:cNvPr id="392" name="Line 392"/>
        <xdr:cNvSpPr>
          <a:spLocks/>
        </xdr:cNvSpPr>
      </xdr:nvSpPr>
      <xdr:spPr>
        <a:xfrm flipV="1">
          <a:off x="1390650" y="1637347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102</xdr:row>
      <xdr:rowOff>152400</xdr:rowOff>
    </xdr:from>
    <xdr:to>
      <xdr:col>2</xdr:col>
      <xdr:colOff>523875</xdr:colOff>
      <xdr:row>111</xdr:row>
      <xdr:rowOff>9525</xdr:rowOff>
    </xdr:to>
    <xdr:sp>
      <xdr:nvSpPr>
        <xdr:cNvPr id="393" name="Line 393"/>
        <xdr:cNvSpPr>
          <a:spLocks/>
        </xdr:cNvSpPr>
      </xdr:nvSpPr>
      <xdr:spPr>
        <a:xfrm>
          <a:off x="1390650" y="16887825"/>
          <a:ext cx="0" cy="13144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111</xdr:row>
      <xdr:rowOff>0</xdr:rowOff>
    </xdr:from>
    <xdr:to>
      <xdr:col>3</xdr:col>
      <xdr:colOff>28575</xdr:colOff>
      <xdr:row>111</xdr:row>
      <xdr:rowOff>0</xdr:rowOff>
    </xdr:to>
    <xdr:sp>
      <xdr:nvSpPr>
        <xdr:cNvPr id="394" name="Line 394"/>
        <xdr:cNvSpPr>
          <a:spLocks/>
        </xdr:cNvSpPr>
      </xdr:nvSpPr>
      <xdr:spPr>
        <a:xfrm flipH="1">
          <a:off x="1038225" y="18192750"/>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98</xdr:row>
      <xdr:rowOff>133350</xdr:rowOff>
    </xdr:from>
    <xdr:to>
      <xdr:col>3</xdr:col>
      <xdr:colOff>9525</xdr:colOff>
      <xdr:row>98</xdr:row>
      <xdr:rowOff>133350</xdr:rowOff>
    </xdr:to>
    <xdr:sp>
      <xdr:nvSpPr>
        <xdr:cNvPr id="395" name="Line 395"/>
        <xdr:cNvSpPr>
          <a:spLocks/>
        </xdr:cNvSpPr>
      </xdr:nvSpPr>
      <xdr:spPr>
        <a:xfrm flipH="1">
          <a:off x="1285875" y="16221075"/>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99</xdr:row>
      <xdr:rowOff>142875</xdr:rowOff>
    </xdr:from>
    <xdr:to>
      <xdr:col>4</xdr:col>
      <xdr:colOff>209550</xdr:colOff>
      <xdr:row>99</xdr:row>
      <xdr:rowOff>142875</xdr:rowOff>
    </xdr:to>
    <xdr:sp>
      <xdr:nvSpPr>
        <xdr:cNvPr id="396" name="Line 396"/>
        <xdr:cNvSpPr>
          <a:spLocks/>
        </xdr:cNvSpPr>
      </xdr:nvSpPr>
      <xdr:spPr>
        <a:xfrm flipH="1">
          <a:off x="1019175" y="16392525"/>
          <a:ext cx="1219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98</xdr:row>
      <xdr:rowOff>133350</xdr:rowOff>
    </xdr:from>
    <xdr:to>
      <xdr:col>2</xdr:col>
      <xdr:colOff>523875</xdr:colOff>
      <xdr:row>99</xdr:row>
      <xdr:rowOff>28575</xdr:rowOff>
    </xdr:to>
    <xdr:sp>
      <xdr:nvSpPr>
        <xdr:cNvPr id="397" name="Line 397"/>
        <xdr:cNvSpPr>
          <a:spLocks/>
        </xdr:cNvSpPr>
      </xdr:nvSpPr>
      <xdr:spPr>
        <a:xfrm>
          <a:off x="1390650" y="16221075"/>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147</xdr:row>
      <xdr:rowOff>0</xdr:rowOff>
    </xdr:from>
    <xdr:to>
      <xdr:col>14</xdr:col>
      <xdr:colOff>9525</xdr:colOff>
      <xdr:row>147</xdr:row>
      <xdr:rowOff>57150</xdr:rowOff>
    </xdr:to>
    <xdr:sp>
      <xdr:nvSpPr>
        <xdr:cNvPr id="398" name="Line 398"/>
        <xdr:cNvSpPr>
          <a:spLocks/>
        </xdr:cNvSpPr>
      </xdr:nvSpPr>
      <xdr:spPr>
        <a:xfrm>
          <a:off x="7553325" y="24022050"/>
          <a:ext cx="2476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98</xdr:row>
      <xdr:rowOff>133350</xdr:rowOff>
    </xdr:from>
    <xdr:to>
      <xdr:col>9</xdr:col>
      <xdr:colOff>19050</xdr:colOff>
      <xdr:row>101</xdr:row>
      <xdr:rowOff>142875</xdr:rowOff>
    </xdr:to>
    <xdr:sp>
      <xdr:nvSpPr>
        <xdr:cNvPr id="399" name="Line 399"/>
        <xdr:cNvSpPr>
          <a:spLocks/>
        </xdr:cNvSpPr>
      </xdr:nvSpPr>
      <xdr:spPr>
        <a:xfrm>
          <a:off x="4953000" y="16221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103</xdr:row>
      <xdr:rowOff>9525</xdr:rowOff>
    </xdr:from>
    <xdr:to>
      <xdr:col>9</xdr:col>
      <xdr:colOff>19050</xdr:colOff>
      <xdr:row>104</xdr:row>
      <xdr:rowOff>123825</xdr:rowOff>
    </xdr:to>
    <xdr:sp>
      <xdr:nvSpPr>
        <xdr:cNvPr id="400" name="Line 400"/>
        <xdr:cNvSpPr>
          <a:spLocks/>
        </xdr:cNvSpPr>
      </xdr:nvSpPr>
      <xdr:spPr>
        <a:xfrm>
          <a:off x="4953000" y="169068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99</xdr:row>
      <xdr:rowOff>133350</xdr:rowOff>
    </xdr:from>
    <xdr:to>
      <xdr:col>2</xdr:col>
      <xdr:colOff>285750</xdr:colOff>
      <xdr:row>101</xdr:row>
      <xdr:rowOff>38100</xdr:rowOff>
    </xdr:to>
    <xdr:sp>
      <xdr:nvSpPr>
        <xdr:cNvPr id="401" name="Line 401"/>
        <xdr:cNvSpPr>
          <a:spLocks/>
        </xdr:cNvSpPr>
      </xdr:nvSpPr>
      <xdr:spPr>
        <a:xfrm flipV="1">
          <a:off x="1152525" y="16383000"/>
          <a:ext cx="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102</xdr:row>
      <xdr:rowOff>0</xdr:rowOff>
    </xdr:from>
    <xdr:to>
      <xdr:col>2</xdr:col>
      <xdr:colOff>285750</xdr:colOff>
      <xdr:row>111</xdr:row>
      <xdr:rowOff>0</xdr:rowOff>
    </xdr:to>
    <xdr:sp>
      <xdr:nvSpPr>
        <xdr:cNvPr id="402" name="Line 402"/>
        <xdr:cNvSpPr>
          <a:spLocks/>
        </xdr:cNvSpPr>
      </xdr:nvSpPr>
      <xdr:spPr>
        <a:xfrm>
          <a:off x="1152525" y="16735425"/>
          <a:ext cx="0" cy="1457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98</xdr:row>
      <xdr:rowOff>19050</xdr:rowOff>
    </xdr:from>
    <xdr:to>
      <xdr:col>3</xdr:col>
      <xdr:colOff>47625</xdr:colOff>
      <xdr:row>98</xdr:row>
      <xdr:rowOff>28575</xdr:rowOff>
    </xdr:to>
    <xdr:sp>
      <xdr:nvSpPr>
        <xdr:cNvPr id="403" name="Line 403"/>
        <xdr:cNvSpPr>
          <a:spLocks/>
        </xdr:cNvSpPr>
      </xdr:nvSpPr>
      <xdr:spPr>
        <a:xfrm flipV="1">
          <a:off x="361950" y="16106775"/>
          <a:ext cx="1133475" cy="19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132</xdr:row>
      <xdr:rowOff>133350</xdr:rowOff>
    </xdr:from>
    <xdr:to>
      <xdr:col>4</xdr:col>
      <xdr:colOff>66675</xdr:colOff>
      <xdr:row>132</xdr:row>
      <xdr:rowOff>152400</xdr:rowOff>
    </xdr:to>
    <xdr:sp>
      <xdr:nvSpPr>
        <xdr:cNvPr id="404" name="Line 404"/>
        <xdr:cNvSpPr>
          <a:spLocks/>
        </xdr:cNvSpPr>
      </xdr:nvSpPr>
      <xdr:spPr>
        <a:xfrm>
          <a:off x="361950" y="21726525"/>
          <a:ext cx="1733550" cy="19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127</xdr:row>
      <xdr:rowOff>0</xdr:rowOff>
    </xdr:from>
    <xdr:to>
      <xdr:col>1</xdr:col>
      <xdr:colOff>180975</xdr:colOff>
      <xdr:row>132</xdr:row>
      <xdr:rowOff>142875</xdr:rowOff>
    </xdr:to>
    <xdr:sp>
      <xdr:nvSpPr>
        <xdr:cNvPr id="405" name="Line 405"/>
        <xdr:cNvSpPr>
          <a:spLocks/>
        </xdr:cNvSpPr>
      </xdr:nvSpPr>
      <xdr:spPr>
        <a:xfrm flipH="1" flipV="1">
          <a:off x="428625" y="20783550"/>
          <a:ext cx="0" cy="9525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98</xdr:row>
      <xdr:rowOff>19050</xdr:rowOff>
    </xdr:from>
    <xdr:to>
      <xdr:col>1</xdr:col>
      <xdr:colOff>180975</xdr:colOff>
      <xdr:row>126</xdr:row>
      <xdr:rowOff>28575</xdr:rowOff>
    </xdr:to>
    <xdr:sp>
      <xdr:nvSpPr>
        <xdr:cNvPr id="406" name="Line 406"/>
        <xdr:cNvSpPr>
          <a:spLocks/>
        </xdr:cNvSpPr>
      </xdr:nvSpPr>
      <xdr:spPr>
        <a:xfrm flipH="1" flipV="1">
          <a:off x="428625" y="16106775"/>
          <a:ext cx="0" cy="45434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133</xdr:row>
      <xdr:rowOff>133350</xdr:rowOff>
    </xdr:from>
    <xdr:to>
      <xdr:col>9</xdr:col>
      <xdr:colOff>180975</xdr:colOff>
      <xdr:row>134</xdr:row>
      <xdr:rowOff>19050</xdr:rowOff>
    </xdr:to>
    <xdr:sp>
      <xdr:nvSpPr>
        <xdr:cNvPr id="407" name="Line 407"/>
        <xdr:cNvSpPr>
          <a:spLocks/>
        </xdr:cNvSpPr>
      </xdr:nvSpPr>
      <xdr:spPr>
        <a:xfrm flipV="1">
          <a:off x="5038725" y="21888450"/>
          <a:ext cx="762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99</xdr:row>
      <xdr:rowOff>152400</xdr:rowOff>
    </xdr:from>
    <xdr:to>
      <xdr:col>6</xdr:col>
      <xdr:colOff>104775</xdr:colOff>
      <xdr:row>99</xdr:row>
      <xdr:rowOff>152400</xdr:rowOff>
    </xdr:to>
    <xdr:sp>
      <xdr:nvSpPr>
        <xdr:cNvPr id="408" name="Line 414"/>
        <xdr:cNvSpPr>
          <a:spLocks/>
        </xdr:cNvSpPr>
      </xdr:nvSpPr>
      <xdr:spPr>
        <a:xfrm>
          <a:off x="3248025" y="16402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105</xdr:row>
      <xdr:rowOff>0</xdr:rowOff>
    </xdr:from>
    <xdr:to>
      <xdr:col>6</xdr:col>
      <xdr:colOff>104775</xdr:colOff>
      <xdr:row>105</xdr:row>
      <xdr:rowOff>0</xdr:rowOff>
    </xdr:to>
    <xdr:sp>
      <xdr:nvSpPr>
        <xdr:cNvPr id="409" name="Line 415"/>
        <xdr:cNvSpPr>
          <a:spLocks/>
        </xdr:cNvSpPr>
      </xdr:nvSpPr>
      <xdr:spPr>
        <a:xfrm>
          <a:off x="3248025" y="172212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106</xdr:row>
      <xdr:rowOff>19050</xdr:rowOff>
    </xdr:from>
    <xdr:to>
      <xdr:col>6</xdr:col>
      <xdr:colOff>104775</xdr:colOff>
      <xdr:row>106</xdr:row>
      <xdr:rowOff>19050</xdr:rowOff>
    </xdr:to>
    <xdr:sp>
      <xdr:nvSpPr>
        <xdr:cNvPr id="410" name="Line 416"/>
        <xdr:cNvSpPr>
          <a:spLocks/>
        </xdr:cNvSpPr>
      </xdr:nvSpPr>
      <xdr:spPr>
        <a:xfrm>
          <a:off x="3248025" y="174021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108</xdr:row>
      <xdr:rowOff>0</xdr:rowOff>
    </xdr:from>
    <xdr:to>
      <xdr:col>6</xdr:col>
      <xdr:colOff>114300</xdr:colOff>
      <xdr:row>108</xdr:row>
      <xdr:rowOff>0</xdr:rowOff>
    </xdr:to>
    <xdr:sp>
      <xdr:nvSpPr>
        <xdr:cNvPr id="411" name="Line 417"/>
        <xdr:cNvSpPr>
          <a:spLocks/>
        </xdr:cNvSpPr>
      </xdr:nvSpPr>
      <xdr:spPr>
        <a:xfrm>
          <a:off x="3257550" y="177069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98</xdr:row>
      <xdr:rowOff>95250</xdr:rowOff>
    </xdr:from>
    <xdr:to>
      <xdr:col>6</xdr:col>
      <xdr:colOff>85725</xdr:colOff>
      <xdr:row>98</xdr:row>
      <xdr:rowOff>152400</xdr:rowOff>
    </xdr:to>
    <xdr:sp>
      <xdr:nvSpPr>
        <xdr:cNvPr id="412" name="Line 418"/>
        <xdr:cNvSpPr>
          <a:spLocks/>
        </xdr:cNvSpPr>
      </xdr:nvSpPr>
      <xdr:spPr>
        <a:xfrm>
          <a:off x="3276600" y="161829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98</xdr:row>
      <xdr:rowOff>0</xdr:rowOff>
    </xdr:from>
    <xdr:to>
      <xdr:col>13</xdr:col>
      <xdr:colOff>28575</xdr:colOff>
      <xdr:row>98</xdr:row>
      <xdr:rowOff>0</xdr:rowOff>
    </xdr:to>
    <xdr:sp>
      <xdr:nvSpPr>
        <xdr:cNvPr id="413" name="Line 21"/>
        <xdr:cNvSpPr>
          <a:spLocks/>
        </xdr:cNvSpPr>
      </xdr:nvSpPr>
      <xdr:spPr>
        <a:xfrm flipV="1">
          <a:off x="3771900" y="16087725"/>
          <a:ext cx="3533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89</xdr:row>
      <xdr:rowOff>57150</xdr:rowOff>
    </xdr:from>
    <xdr:to>
      <xdr:col>5</xdr:col>
      <xdr:colOff>47625</xdr:colOff>
      <xdr:row>89</xdr:row>
      <xdr:rowOff>114300</xdr:rowOff>
    </xdr:to>
    <xdr:sp>
      <xdr:nvSpPr>
        <xdr:cNvPr id="1" name="Line 1"/>
        <xdr:cNvSpPr>
          <a:spLocks/>
        </xdr:cNvSpPr>
      </xdr:nvSpPr>
      <xdr:spPr>
        <a:xfrm flipV="1">
          <a:off x="2571750" y="14687550"/>
          <a:ext cx="8572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148</xdr:row>
      <xdr:rowOff>0</xdr:rowOff>
    </xdr:from>
    <xdr:ext cx="76200" cy="200025"/>
    <xdr:sp fLocksText="0">
      <xdr:nvSpPr>
        <xdr:cNvPr id="2" name="Text Box 2"/>
        <xdr:cNvSpPr txBox="1">
          <a:spLocks noChangeArrowheads="1"/>
        </xdr:cNvSpPr>
      </xdr:nvSpPr>
      <xdr:spPr>
        <a:xfrm>
          <a:off x="247650" y="2418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66675</xdr:colOff>
      <xdr:row>98</xdr:row>
      <xdr:rowOff>9525</xdr:rowOff>
    </xdr:from>
    <xdr:to>
      <xdr:col>5</xdr:col>
      <xdr:colOff>552450</xdr:colOff>
      <xdr:row>98</xdr:row>
      <xdr:rowOff>9525</xdr:rowOff>
    </xdr:to>
    <xdr:sp>
      <xdr:nvSpPr>
        <xdr:cNvPr id="3" name="Line 3"/>
        <xdr:cNvSpPr>
          <a:spLocks/>
        </xdr:cNvSpPr>
      </xdr:nvSpPr>
      <xdr:spPr>
        <a:xfrm flipV="1">
          <a:off x="1514475" y="16097250"/>
          <a:ext cx="16478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98</xdr:row>
      <xdr:rowOff>0</xdr:rowOff>
    </xdr:from>
    <xdr:to>
      <xdr:col>3</xdr:col>
      <xdr:colOff>85725</xdr:colOff>
      <xdr:row>111</xdr:row>
      <xdr:rowOff>9525</xdr:rowOff>
    </xdr:to>
    <xdr:sp>
      <xdr:nvSpPr>
        <xdr:cNvPr id="4" name="Line 4"/>
        <xdr:cNvSpPr>
          <a:spLocks/>
        </xdr:cNvSpPr>
      </xdr:nvSpPr>
      <xdr:spPr>
        <a:xfrm>
          <a:off x="1524000" y="16087725"/>
          <a:ext cx="19050" cy="2114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111</xdr:row>
      <xdr:rowOff>0</xdr:rowOff>
    </xdr:from>
    <xdr:to>
      <xdr:col>5</xdr:col>
      <xdr:colOff>542925</xdr:colOff>
      <xdr:row>111</xdr:row>
      <xdr:rowOff>0</xdr:rowOff>
    </xdr:to>
    <xdr:sp>
      <xdr:nvSpPr>
        <xdr:cNvPr id="5" name="Line 5"/>
        <xdr:cNvSpPr>
          <a:spLocks/>
        </xdr:cNvSpPr>
      </xdr:nvSpPr>
      <xdr:spPr>
        <a:xfrm>
          <a:off x="1543050" y="18192750"/>
          <a:ext cx="16097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98</xdr:row>
      <xdr:rowOff>0</xdr:rowOff>
    </xdr:from>
    <xdr:to>
      <xdr:col>5</xdr:col>
      <xdr:colOff>542925</xdr:colOff>
      <xdr:row>111</xdr:row>
      <xdr:rowOff>9525</xdr:rowOff>
    </xdr:to>
    <xdr:sp>
      <xdr:nvSpPr>
        <xdr:cNvPr id="6" name="Line 6"/>
        <xdr:cNvSpPr>
          <a:spLocks/>
        </xdr:cNvSpPr>
      </xdr:nvSpPr>
      <xdr:spPr>
        <a:xfrm>
          <a:off x="3152775" y="16087725"/>
          <a:ext cx="0" cy="21145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88</xdr:row>
      <xdr:rowOff>38100</xdr:rowOff>
    </xdr:from>
    <xdr:to>
      <xdr:col>4</xdr:col>
      <xdr:colOff>295275</xdr:colOff>
      <xdr:row>140</xdr:row>
      <xdr:rowOff>57150</xdr:rowOff>
    </xdr:to>
    <xdr:sp>
      <xdr:nvSpPr>
        <xdr:cNvPr id="7" name="Line 7"/>
        <xdr:cNvSpPr>
          <a:spLocks/>
        </xdr:cNvSpPr>
      </xdr:nvSpPr>
      <xdr:spPr>
        <a:xfrm>
          <a:off x="2324100" y="14506575"/>
          <a:ext cx="0" cy="84391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98</xdr:row>
      <xdr:rowOff>123825</xdr:rowOff>
    </xdr:from>
    <xdr:to>
      <xdr:col>9</xdr:col>
      <xdr:colOff>123825</xdr:colOff>
      <xdr:row>98</xdr:row>
      <xdr:rowOff>123825</xdr:rowOff>
    </xdr:to>
    <xdr:sp>
      <xdr:nvSpPr>
        <xdr:cNvPr id="8" name="Line 8"/>
        <xdr:cNvSpPr>
          <a:spLocks/>
        </xdr:cNvSpPr>
      </xdr:nvSpPr>
      <xdr:spPr>
        <a:xfrm flipV="1">
          <a:off x="1524000" y="16211550"/>
          <a:ext cx="3533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91</xdr:row>
      <xdr:rowOff>123825</xdr:rowOff>
    </xdr:from>
    <xdr:to>
      <xdr:col>3</xdr:col>
      <xdr:colOff>66675</xdr:colOff>
      <xdr:row>97</xdr:row>
      <xdr:rowOff>114300</xdr:rowOff>
    </xdr:to>
    <xdr:sp>
      <xdr:nvSpPr>
        <xdr:cNvPr id="9" name="Line 9"/>
        <xdr:cNvSpPr>
          <a:spLocks/>
        </xdr:cNvSpPr>
      </xdr:nvSpPr>
      <xdr:spPr>
        <a:xfrm flipV="1">
          <a:off x="1514475" y="15078075"/>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97</xdr:row>
      <xdr:rowOff>85725</xdr:rowOff>
    </xdr:from>
    <xdr:to>
      <xdr:col>4</xdr:col>
      <xdr:colOff>133350</xdr:colOff>
      <xdr:row>97</xdr:row>
      <xdr:rowOff>85725</xdr:rowOff>
    </xdr:to>
    <xdr:sp>
      <xdr:nvSpPr>
        <xdr:cNvPr id="10" name="Line 10"/>
        <xdr:cNvSpPr>
          <a:spLocks/>
        </xdr:cNvSpPr>
      </xdr:nvSpPr>
      <xdr:spPr>
        <a:xfrm flipV="1">
          <a:off x="1514475" y="160115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97</xdr:row>
      <xdr:rowOff>85725</xdr:rowOff>
    </xdr:from>
    <xdr:to>
      <xdr:col>5</xdr:col>
      <xdr:colOff>552450</xdr:colOff>
      <xdr:row>97</xdr:row>
      <xdr:rowOff>85725</xdr:rowOff>
    </xdr:to>
    <xdr:sp>
      <xdr:nvSpPr>
        <xdr:cNvPr id="11" name="Line 11"/>
        <xdr:cNvSpPr>
          <a:spLocks/>
        </xdr:cNvSpPr>
      </xdr:nvSpPr>
      <xdr:spPr>
        <a:xfrm>
          <a:off x="2476500" y="160115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9525</xdr:rowOff>
    </xdr:from>
    <xdr:to>
      <xdr:col>6</xdr:col>
      <xdr:colOff>533400</xdr:colOff>
      <xdr:row>98</xdr:row>
      <xdr:rowOff>9525</xdr:rowOff>
    </xdr:to>
    <xdr:sp>
      <xdr:nvSpPr>
        <xdr:cNvPr id="12" name="Line 12"/>
        <xdr:cNvSpPr>
          <a:spLocks/>
        </xdr:cNvSpPr>
      </xdr:nvSpPr>
      <xdr:spPr>
        <a:xfrm>
          <a:off x="3190875" y="16097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108</xdr:row>
      <xdr:rowOff>0</xdr:rowOff>
    </xdr:from>
    <xdr:to>
      <xdr:col>5</xdr:col>
      <xdr:colOff>161925</xdr:colOff>
      <xdr:row>108</xdr:row>
      <xdr:rowOff>0</xdr:rowOff>
    </xdr:to>
    <xdr:sp>
      <xdr:nvSpPr>
        <xdr:cNvPr id="13" name="Line 13"/>
        <xdr:cNvSpPr>
          <a:spLocks/>
        </xdr:cNvSpPr>
      </xdr:nvSpPr>
      <xdr:spPr>
        <a:xfrm>
          <a:off x="1952625" y="17706975"/>
          <a:ext cx="8191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111</xdr:row>
      <xdr:rowOff>0</xdr:rowOff>
    </xdr:from>
    <xdr:to>
      <xdr:col>4</xdr:col>
      <xdr:colOff>104775</xdr:colOff>
      <xdr:row>132</xdr:row>
      <xdr:rowOff>0</xdr:rowOff>
    </xdr:to>
    <xdr:sp>
      <xdr:nvSpPr>
        <xdr:cNvPr id="14" name="Line 14"/>
        <xdr:cNvSpPr>
          <a:spLocks/>
        </xdr:cNvSpPr>
      </xdr:nvSpPr>
      <xdr:spPr>
        <a:xfrm flipH="1" flipV="1">
          <a:off x="1533525" y="18192750"/>
          <a:ext cx="600075" cy="34004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111</xdr:row>
      <xdr:rowOff>0</xdr:rowOff>
    </xdr:from>
    <xdr:to>
      <xdr:col>5</xdr:col>
      <xdr:colOff>542925</xdr:colOff>
      <xdr:row>132</xdr:row>
      <xdr:rowOff>9525</xdr:rowOff>
    </xdr:to>
    <xdr:sp>
      <xdr:nvSpPr>
        <xdr:cNvPr id="15" name="Line 15"/>
        <xdr:cNvSpPr>
          <a:spLocks/>
        </xdr:cNvSpPr>
      </xdr:nvSpPr>
      <xdr:spPr>
        <a:xfrm flipH="1">
          <a:off x="2533650" y="18192750"/>
          <a:ext cx="619125" cy="3409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132</xdr:row>
      <xdr:rowOff>9525</xdr:rowOff>
    </xdr:from>
    <xdr:to>
      <xdr:col>6</xdr:col>
      <xdr:colOff>342900</xdr:colOff>
      <xdr:row>132</xdr:row>
      <xdr:rowOff>9525</xdr:rowOff>
    </xdr:to>
    <xdr:sp>
      <xdr:nvSpPr>
        <xdr:cNvPr id="16" name="Line 16"/>
        <xdr:cNvSpPr>
          <a:spLocks/>
        </xdr:cNvSpPr>
      </xdr:nvSpPr>
      <xdr:spPr>
        <a:xfrm flipV="1">
          <a:off x="2371725" y="216027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107</xdr:row>
      <xdr:rowOff>66675</xdr:rowOff>
    </xdr:from>
    <xdr:to>
      <xdr:col>3</xdr:col>
      <xdr:colOff>504825</xdr:colOff>
      <xdr:row>108</xdr:row>
      <xdr:rowOff>142875</xdr:rowOff>
    </xdr:to>
    <xdr:sp>
      <xdr:nvSpPr>
        <xdr:cNvPr id="17" name="Line 17"/>
        <xdr:cNvSpPr>
          <a:spLocks/>
        </xdr:cNvSpPr>
      </xdr:nvSpPr>
      <xdr:spPr>
        <a:xfrm>
          <a:off x="1952625" y="17611725"/>
          <a:ext cx="0" cy="2381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110</xdr:row>
      <xdr:rowOff>76200</xdr:rowOff>
    </xdr:from>
    <xdr:to>
      <xdr:col>5</xdr:col>
      <xdr:colOff>533400</xdr:colOff>
      <xdr:row>110</xdr:row>
      <xdr:rowOff>76200</xdr:rowOff>
    </xdr:to>
    <xdr:sp>
      <xdr:nvSpPr>
        <xdr:cNvPr id="18" name="Line 18"/>
        <xdr:cNvSpPr>
          <a:spLocks/>
        </xdr:cNvSpPr>
      </xdr:nvSpPr>
      <xdr:spPr>
        <a:xfrm flipV="1">
          <a:off x="2857500" y="18107025"/>
          <a:ext cx="285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108</xdr:row>
      <xdr:rowOff>95250</xdr:rowOff>
    </xdr:from>
    <xdr:to>
      <xdr:col>3</xdr:col>
      <xdr:colOff>161925</xdr:colOff>
      <xdr:row>108</xdr:row>
      <xdr:rowOff>95250</xdr:rowOff>
    </xdr:to>
    <xdr:sp>
      <xdr:nvSpPr>
        <xdr:cNvPr id="19" name="Line 19"/>
        <xdr:cNvSpPr>
          <a:spLocks/>
        </xdr:cNvSpPr>
      </xdr:nvSpPr>
      <xdr:spPr>
        <a:xfrm>
          <a:off x="1543050" y="17802225"/>
          <a:ext cx="666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108</xdr:row>
      <xdr:rowOff>95250</xdr:rowOff>
    </xdr:from>
    <xdr:to>
      <xdr:col>4</xdr:col>
      <xdr:colOff>161925</xdr:colOff>
      <xdr:row>108</xdr:row>
      <xdr:rowOff>95250</xdr:rowOff>
    </xdr:to>
    <xdr:sp>
      <xdr:nvSpPr>
        <xdr:cNvPr id="20" name="Line 20"/>
        <xdr:cNvSpPr>
          <a:spLocks/>
        </xdr:cNvSpPr>
      </xdr:nvSpPr>
      <xdr:spPr>
        <a:xfrm>
          <a:off x="1857375" y="17802225"/>
          <a:ext cx="3333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98</xdr:row>
      <xdr:rowOff>123825</xdr:rowOff>
    </xdr:from>
    <xdr:to>
      <xdr:col>4</xdr:col>
      <xdr:colOff>276225</xdr:colOff>
      <xdr:row>99</xdr:row>
      <xdr:rowOff>133350</xdr:rowOff>
    </xdr:to>
    <xdr:sp>
      <xdr:nvSpPr>
        <xdr:cNvPr id="21" name="Line 21"/>
        <xdr:cNvSpPr>
          <a:spLocks/>
        </xdr:cNvSpPr>
      </xdr:nvSpPr>
      <xdr:spPr>
        <a:xfrm>
          <a:off x="1504950" y="16211550"/>
          <a:ext cx="80010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100</xdr:row>
      <xdr:rowOff>0</xdr:rowOff>
    </xdr:from>
    <xdr:to>
      <xdr:col>4</xdr:col>
      <xdr:colOff>295275</xdr:colOff>
      <xdr:row>106</xdr:row>
      <xdr:rowOff>19050</xdr:rowOff>
    </xdr:to>
    <xdr:sp>
      <xdr:nvSpPr>
        <xdr:cNvPr id="22" name="Line 22"/>
        <xdr:cNvSpPr>
          <a:spLocks/>
        </xdr:cNvSpPr>
      </xdr:nvSpPr>
      <xdr:spPr>
        <a:xfrm>
          <a:off x="2324100" y="16411575"/>
          <a:ext cx="0" cy="9906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103</xdr:row>
      <xdr:rowOff>104775</xdr:rowOff>
    </xdr:from>
    <xdr:to>
      <xdr:col>3</xdr:col>
      <xdr:colOff>85725</xdr:colOff>
      <xdr:row>105</xdr:row>
      <xdr:rowOff>28575</xdr:rowOff>
    </xdr:to>
    <xdr:sp>
      <xdr:nvSpPr>
        <xdr:cNvPr id="23" name="Line 23"/>
        <xdr:cNvSpPr>
          <a:spLocks/>
        </xdr:cNvSpPr>
      </xdr:nvSpPr>
      <xdr:spPr>
        <a:xfrm flipH="1" flipV="1">
          <a:off x="552450" y="17002125"/>
          <a:ext cx="981075" cy="2476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97</xdr:row>
      <xdr:rowOff>104775</xdr:rowOff>
    </xdr:from>
    <xdr:to>
      <xdr:col>1</xdr:col>
      <xdr:colOff>533400</xdr:colOff>
      <xdr:row>103</xdr:row>
      <xdr:rowOff>123825</xdr:rowOff>
    </xdr:to>
    <xdr:sp>
      <xdr:nvSpPr>
        <xdr:cNvPr id="24" name="Line 24"/>
        <xdr:cNvSpPr>
          <a:spLocks/>
        </xdr:cNvSpPr>
      </xdr:nvSpPr>
      <xdr:spPr>
        <a:xfrm flipH="1">
          <a:off x="552450" y="16030575"/>
          <a:ext cx="228600" cy="990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97</xdr:row>
      <xdr:rowOff>114300</xdr:rowOff>
    </xdr:from>
    <xdr:to>
      <xdr:col>3</xdr:col>
      <xdr:colOff>66675</xdr:colOff>
      <xdr:row>98</xdr:row>
      <xdr:rowOff>123825</xdr:rowOff>
    </xdr:to>
    <xdr:sp>
      <xdr:nvSpPr>
        <xdr:cNvPr id="25" name="Line 25"/>
        <xdr:cNvSpPr>
          <a:spLocks/>
        </xdr:cNvSpPr>
      </xdr:nvSpPr>
      <xdr:spPr>
        <a:xfrm>
          <a:off x="771525" y="16040100"/>
          <a:ext cx="742950" cy="1714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99</xdr:row>
      <xdr:rowOff>142875</xdr:rowOff>
    </xdr:from>
    <xdr:to>
      <xdr:col>5</xdr:col>
      <xdr:colOff>276225</xdr:colOff>
      <xdr:row>106</xdr:row>
      <xdr:rowOff>19050</xdr:rowOff>
    </xdr:to>
    <xdr:sp>
      <xdr:nvSpPr>
        <xdr:cNvPr id="26" name="Freeform 26"/>
        <xdr:cNvSpPr>
          <a:spLocks/>
        </xdr:cNvSpPr>
      </xdr:nvSpPr>
      <xdr:spPr>
        <a:xfrm>
          <a:off x="1781175" y="16392525"/>
          <a:ext cx="1104900" cy="1009650"/>
        </a:xfrm>
        <a:custGeom>
          <a:pathLst>
            <a:path h="84" w="97">
              <a:moveTo>
                <a:pt x="49" y="0"/>
              </a:moveTo>
              <a:cubicBezTo>
                <a:pt x="58" y="2"/>
                <a:pt x="67" y="5"/>
                <a:pt x="75" y="8"/>
              </a:cubicBezTo>
              <a:cubicBezTo>
                <a:pt x="83" y="11"/>
                <a:pt x="97" y="17"/>
                <a:pt x="96" y="21"/>
              </a:cubicBezTo>
              <a:cubicBezTo>
                <a:pt x="95" y="25"/>
                <a:pt x="79" y="32"/>
                <a:pt x="71" y="35"/>
              </a:cubicBezTo>
              <a:cubicBezTo>
                <a:pt x="63" y="38"/>
                <a:pt x="56" y="40"/>
                <a:pt x="48" y="42"/>
              </a:cubicBezTo>
              <a:cubicBezTo>
                <a:pt x="40" y="44"/>
                <a:pt x="30" y="44"/>
                <a:pt x="22" y="48"/>
              </a:cubicBezTo>
              <a:cubicBezTo>
                <a:pt x="14" y="52"/>
                <a:pt x="0" y="59"/>
                <a:pt x="0" y="64"/>
              </a:cubicBezTo>
              <a:cubicBezTo>
                <a:pt x="0" y="69"/>
                <a:pt x="16" y="76"/>
                <a:pt x="24" y="79"/>
              </a:cubicBezTo>
              <a:cubicBezTo>
                <a:pt x="32" y="82"/>
                <a:pt x="44" y="83"/>
                <a:pt x="48" y="84"/>
              </a:cubicBezTo>
            </a:path>
          </a:pathLst>
        </a:cu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99</xdr:row>
      <xdr:rowOff>133350</xdr:rowOff>
    </xdr:from>
    <xdr:to>
      <xdr:col>5</xdr:col>
      <xdr:colOff>542925</xdr:colOff>
      <xdr:row>106</xdr:row>
      <xdr:rowOff>19050</xdr:rowOff>
    </xdr:to>
    <xdr:sp>
      <xdr:nvSpPr>
        <xdr:cNvPr id="27" name="Freeform 27"/>
        <xdr:cNvSpPr>
          <a:spLocks/>
        </xdr:cNvSpPr>
      </xdr:nvSpPr>
      <xdr:spPr>
        <a:xfrm>
          <a:off x="1543050" y="16383000"/>
          <a:ext cx="1609725" cy="1019175"/>
        </a:xfrm>
        <a:custGeom>
          <a:pathLst>
            <a:path h="84" w="187">
              <a:moveTo>
                <a:pt x="89" y="0"/>
              </a:moveTo>
              <a:cubicBezTo>
                <a:pt x="105" y="1"/>
                <a:pt x="122" y="2"/>
                <a:pt x="138" y="5"/>
              </a:cubicBezTo>
              <a:cubicBezTo>
                <a:pt x="154" y="8"/>
                <a:pt x="181" y="16"/>
                <a:pt x="184" y="21"/>
              </a:cubicBezTo>
              <a:cubicBezTo>
                <a:pt x="187" y="26"/>
                <a:pt x="173" y="35"/>
                <a:pt x="157" y="38"/>
              </a:cubicBezTo>
              <a:cubicBezTo>
                <a:pt x="141" y="41"/>
                <a:pt x="108" y="41"/>
                <a:pt x="89" y="42"/>
              </a:cubicBezTo>
              <a:cubicBezTo>
                <a:pt x="70" y="43"/>
                <a:pt x="57" y="44"/>
                <a:pt x="42" y="47"/>
              </a:cubicBezTo>
              <a:cubicBezTo>
                <a:pt x="27" y="50"/>
                <a:pt x="0" y="57"/>
                <a:pt x="0" y="62"/>
              </a:cubicBezTo>
              <a:cubicBezTo>
                <a:pt x="0" y="67"/>
                <a:pt x="26" y="76"/>
                <a:pt x="41" y="80"/>
              </a:cubicBezTo>
              <a:cubicBezTo>
                <a:pt x="56" y="84"/>
                <a:pt x="81" y="84"/>
                <a:pt x="90" y="84"/>
              </a:cubicBezTo>
            </a:path>
          </a:pathLst>
        </a:cu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104</xdr:row>
      <xdr:rowOff>0</xdr:rowOff>
    </xdr:from>
    <xdr:to>
      <xdr:col>1</xdr:col>
      <xdr:colOff>285750</xdr:colOff>
      <xdr:row>105</xdr:row>
      <xdr:rowOff>19050</xdr:rowOff>
    </xdr:to>
    <xdr:sp>
      <xdr:nvSpPr>
        <xdr:cNvPr id="28" name="Line 28"/>
        <xdr:cNvSpPr>
          <a:spLocks/>
        </xdr:cNvSpPr>
      </xdr:nvSpPr>
      <xdr:spPr>
        <a:xfrm flipH="1">
          <a:off x="485775" y="17059275"/>
          <a:ext cx="47625" cy="180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104</xdr:row>
      <xdr:rowOff>38100</xdr:rowOff>
    </xdr:from>
    <xdr:to>
      <xdr:col>1</xdr:col>
      <xdr:colOff>333375</xdr:colOff>
      <xdr:row>104</xdr:row>
      <xdr:rowOff>47625</xdr:rowOff>
    </xdr:to>
    <xdr:sp>
      <xdr:nvSpPr>
        <xdr:cNvPr id="29" name="Line 29"/>
        <xdr:cNvSpPr>
          <a:spLocks/>
        </xdr:cNvSpPr>
      </xdr:nvSpPr>
      <xdr:spPr>
        <a:xfrm>
          <a:off x="523875" y="17097375"/>
          <a:ext cx="57150" cy="95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106</xdr:row>
      <xdr:rowOff>47625</xdr:rowOff>
    </xdr:from>
    <xdr:to>
      <xdr:col>4</xdr:col>
      <xdr:colOff>276225</xdr:colOff>
      <xdr:row>107</xdr:row>
      <xdr:rowOff>38100</xdr:rowOff>
    </xdr:to>
    <xdr:sp>
      <xdr:nvSpPr>
        <xdr:cNvPr id="30" name="Line 30"/>
        <xdr:cNvSpPr>
          <a:spLocks/>
        </xdr:cNvSpPr>
      </xdr:nvSpPr>
      <xdr:spPr>
        <a:xfrm flipV="1">
          <a:off x="2266950" y="17430750"/>
          <a:ext cx="38100" cy="1524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97</xdr:row>
      <xdr:rowOff>66675</xdr:rowOff>
    </xdr:from>
    <xdr:to>
      <xdr:col>1</xdr:col>
      <xdr:colOff>476250</xdr:colOff>
      <xdr:row>97</xdr:row>
      <xdr:rowOff>104775</xdr:rowOff>
    </xdr:to>
    <xdr:sp>
      <xdr:nvSpPr>
        <xdr:cNvPr id="31" name="Line 31"/>
        <xdr:cNvSpPr>
          <a:spLocks/>
        </xdr:cNvSpPr>
      </xdr:nvSpPr>
      <xdr:spPr>
        <a:xfrm flipH="1" flipV="1">
          <a:off x="561975" y="15992475"/>
          <a:ext cx="1619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103</xdr:row>
      <xdr:rowOff>66675</xdr:rowOff>
    </xdr:from>
    <xdr:to>
      <xdr:col>1</xdr:col>
      <xdr:colOff>257175</xdr:colOff>
      <xdr:row>103</xdr:row>
      <xdr:rowOff>104775</xdr:rowOff>
    </xdr:to>
    <xdr:sp>
      <xdr:nvSpPr>
        <xdr:cNvPr id="32" name="Line 32"/>
        <xdr:cNvSpPr>
          <a:spLocks/>
        </xdr:cNvSpPr>
      </xdr:nvSpPr>
      <xdr:spPr>
        <a:xfrm flipH="1" flipV="1">
          <a:off x="352425" y="16964025"/>
          <a:ext cx="1524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97</xdr:row>
      <xdr:rowOff>95250</xdr:rowOff>
    </xdr:from>
    <xdr:to>
      <xdr:col>1</xdr:col>
      <xdr:colOff>419100</xdr:colOff>
      <xdr:row>100</xdr:row>
      <xdr:rowOff>47625</xdr:rowOff>
    </xdr:to>
    <xdr:sp>
      <xdr:nvSpPr>
        <xdr:cNvPr id="33" name="Line 33"/>
        <xdr:cNvSpPr>
          <a:spLocks/>
        </xdr:cNvSpPr>
      </xdr:nvSpPr>
      <xdr:spPr>
        <a:xfrm flipH="1">
          <a:off x="561975" y="16021050"/>
          <a:ext cx="1047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101</xdr:row>
      <xdr:rowOff>19050</xdr:rowOff>
    </xdr:from>
    <xdr:to>
      <xdr:col>1</xdr:col>
      <xdr:colOff>276225</xdr:colOff>
      <xdr:row>103</xdr:row>
      <xdr:rowOff>85725</xdr:rowOff>
    </xdr:to>
    <xdr:sp>
      <xdr:nvSpPr>
        <xdr:cNvPr id="34" name="Line 34"/>
        <xdr:cNvSpPr>
          <a:spLocks/>
        </xdr:cNvSpPr>
      </xdr:nvSpPr>
      <xdr:spPr>
        <a:xfrm flipV="1">
          <a:off x="428625" y="16592550"/>
          <a:ext cx="857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86</xdr:row>
      <xdr:rowOff>9525</xdr:rowOff>
    </xdr:from>
    <xdr:to>
      <xdr:col>5</xdr:col>
      <xdr:colOff>523875</xdr:colOff>
      <xdr:row>95</xdr:row>
      <xdr:rowOff>66675</xdr:rowOff>
    </xdr:to>
    <xdr:sp>
      <xdr:nvSpPr>
        <xdr:cNvPr id="35" name="Oval 35"/>
        <xdr:cNvSpPr>
          <a:spLocks/>
        </xdr:cNvSpPr>
      </xdr:nvSpPr>
      <xdr:spPr>
        <a:xfrm>
          <a:off x="1533525" y="14154150"/>
          <a:ext cx="1600200" cy="15144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88</xdr:row>
      <xdr:rowOff>47625</xdr:rowOff>
    </xdr:from>
    <xdr:to>
      <xdr:col>5</xdr:col>
      <xdr:colOff>152400</xdr:colOff>
      <xdr:row>93</xdr:row>
      <xdr:rowOff>85725</xdr:rowOff>
    </xdr:to>
    <xdr:sp>
      <xdr:nvSpPr>
        <xdr:cNvPr id="36" name="Oval 36"/>
        <xdr:cNvSpPr>
          <a:spLocks/>
        </xdr:cNvSpPr>
      </xdr:nvSpPr>
      <xdr:spPr>
        <a:xfrm>
          <a:off x="1924050" y="14516100"/>
          <a:ext cx="838200" cy="847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88</xdr:row>
      <xdr:rowOff>38100</xdr:rowOff>
    </xdr:from>
    <xdr:to>
      <xdr:col>4</xdr:col>
      <xdr:colOff>276225</xdr:colOff>
      <xdr:row>88</xdr:row>
      <xdr:rowOff>47625</xdr:rowOff>
    </xdr:to>
    <xdr:sp>
      <xdr:nvSpPr>
        <xdr:cNvPr id="37" name="Line 37"/>
        <xdr:cNvSpPr>
          <a:spLocks/>
        </xdr:cNvSpPr>
      </xdr:nvSpPr>
      <xdr:spPr>
        <a:xfrm flipH="1">
          <a:off x="1647825" y="14506575"/>
          <a:ext cx="657225" cy="9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88</xdr:row>
      <xdr:rowOff>38100</xdr:rowOff>
    </xdr:from>
    <xdr:to>
      <xdr:col>3</xdr:col>
      <xdr:colOff>219075</xdr:colOff>
      <xdr:row>88</xdr:row>
      <xdr:rowOff>38100</xdr:rowOff>
    </xdr:to>
    <xdr:sp>
      <xdr:nvSpPr>
        <xdr:cNvPr id="38" name="Line 38"/>
        <xdr:cNvSpPr>
          <a:spLocks/>
        </xdr:cNvSpPr>
      </xdr:nvSpPr>
      <xdr:spPr>
        <a:xfrm flipH="1" flipV="1">
          <a:off x="666750" y="14506575"/>
          <a:ext cx="10001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86</xdr:row>
      <xdr:rowOff>9525</xdr:rowOff>
    </xdr:from>
    <xdr:to>
      <xdr:col>1</xdr:col>
      <xdr:colOff>428625</xdr:colOff>
      <xdr:row>88</xdr:row>
      <xdr:rowOff>47625</xdr:rowOff>
    </xdr:to>
    <xdr:sp>
      <xdr:nvSpPr>
        <xdr:cNvPr id="39" name="Line 39"/>
        <xdr:cNvSpPr>
          <a:spLocks/>
        </xdr:cNvSpPr>
      </xdr:nvSpPr>
      <xdr:spPr>
        <a:xfrm>
          <a:off x="676275" y="14154150"/>
          <a:ext cx="0" cy="3619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76200</xdr:rowOff>
    </xdr:from>
    <xdr:to>
      <xdr:col>4</xdr:col>
      <xdr:colOff>295275</xdr:colOff>
      <xdr:row>91</xdr:row>
      <xdr:rowOff>38100</xdr:rowOff>
    </xdr:to>
    <xdr:sp>
      <xdr:nvSpPr>
        <xdr:cNvPr id="40" name="Line 40"/>
        <xdr:cNvSpPr>
          <a:spLocks/>
        </xdr:cNvSpPr>
      </xdr:nvSpPr>
      <xdr:spPr>
        <a:xfrm>
          <a:off x="2324100" y="14868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90</xdr:row>
      <xdr:rowOff>133350</xdr:rowOff>
    </xdr:from>
    <xdr:to>
      <xdr:col>4</xdr:col>
      <xdr:colOff>361950</xdr:colOff>
      <xdr:row>90</xdr:row>
      <xdr:rowOff>133350</xdr:rowOff>
    </xdr:to>
    <xdr:sp>
      <xdr:nvSpPr>
        <xdr:cNvPr id="41" name="Line 41"/>
        <xdr:cNvSpPr>
          <a:spLocks/>
        </xdr:cNvSpPr>
      </xdr:nvSpPr>
      <xdr:spPr>
        <a:xfrm>
          <a:off x="2257425" y="149256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87</xdr:row>
      <xdr:rowOff>85725</xdr:rowOff>
    </xdr:from>
    <xdr:to>
      <xdr:col>4</xdr:col>
      <xdr:colOff>552450</xdr:colOff>
      <xdr:row>87</xdr:row>
      <xdr:rowOff>85725</xdr:rowOff>
    </xdr:to>
    <xdr:sp>
      <xdr:nvSpPr>
        <xdr:cNvPr id="42" name="Line 42"/>
        <xdr:cNvSpPr>
          <a:spLocks/>
        </xdr:cNvSpPr>
      </xdr:nvSpPr>
      <xdr:spPr>
        <a:xfrm flipH="1" flipV="1">
          <a:off x="2333625" y="14392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86</xdr:row>
      <xdr:rowOff>19050</xdr:rowOff>
    </xdr:from>
    <xdr:to>
      <xdr:col>1</xdr:col>
      <xdr:colOff>390525</xdr:colOff>
      <xdr:row>86</xdr:row>
      <xdr:rowOff>19050</xdr:rowOff>
    </xdr:to>
    <xdr:sp>
      <xdr:nvSpPr>
        <xdr:cNvPr id="43" name="Line 43"/>
        <xdr:cNvSpPr>
          <a:spLocks/>
        </xdr:cNvSpPr>
      </xdr:nvSpPr>
      <xdr:spPr>
        <a:xfrm flipH="1">
          <a:off x="409575" y="14163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88</xdr:row>
      <xdr:rowOff>38100</xdr:rowOff>
    </xdr:from>
    <xdr:to>
      <xdr:col>1</xdr:col>
      <xdr:colOff>390525</xdr:colOff>
      <xdr:row>88</xdr:row>
      <xdr:rowOff>38100</xdr:rowOff>
    </xdr:to>
    <xdr:sp>
      <xdr:nvSpPr>
        <xdr:cNvPr id="44" name="Line 44"/>
        <xdr:cNvSpPr>
          <a:spLocks/>
        </xdr:cNvSpPr>
      </xdr:nvSpPr>
      <xdr:spPr>
        <a:xfrm flipH="1" flipV="1">
          <a:off x="419100" y="145065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87</xdr:row>
      <xdr:rowOff>76200</xdr:rowOff>
    </xdr:from>
    <xdr:to>
      <xdr:col>1</xdr:col>
      <xdr:colOff>285750</xdr:colOff>
      <xdr:row>88</xdr:row>
      <xdr:rowOff>38100</xdr:rowOff>
    </xdr:to>
    <xdr:sp>
      <xdr:nvSpPr>
        <xdr:cNvPr id="45" name="Line 45"/>
        <xdr:cNvSpPr>
          <a:spLocks/>
        </xdr:cNvSpPr>
      </xdr:nvSpPr>
      <xdr:spPr>
        <a:xfrm>
          <a:off x="533400" y="143827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83</xdr:row>
      <xdr:rowOff>95250</xdr:rowOff>
    </xdr:from>
    <xdr:to>
      <xdr:col>2</xdr:col>
      <xdr:colOff>438150</xdr:colOff>
      <xdr:row>83</xdr:row>
      <xdr:rowOff>95250</xdr:rowOff>
    </xdr:to>
    <xdr:sp>
      <xdr:nvSpPr>
        <xdr:cNvPr id="46" name="Line 46"/>
        <xdr:cNvSpPr>
          <a:spLocks/>
        </xdr:cNvSpPr>
      </xdr:nvSpPr>
      <xdr:spPr>
        <a:xfrm>
          <a:off x="676275" y="13754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84</xdr:row>
      <xdr:rowOff>85725</xdr:rowOff>
    </xdr:from>
    <xdr:to>
      <xdr:col>3</xdr:col>
      <xdr:colOff>342900</xdr:colOff>
      <xdr:row>84</xdr:row>
      <xdr:rowOff>85725</xdr:rowOff>
    </xdr:to>
    <xdr:sp>
      <xdr:nvSpPr>
        <xdr:cNvPr id="47" name="Line 47"/>
        <xdr:cNvSpPr>
          <a:spLocks/>
        </xdr:cNvSpPr>
      </xdr:nvSpPr>
      <xdr:spPr>
        <a:xfrm flipH="1" flipV="1">
          <a:off x="1647825" y="139065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110</xdr:row>
      <xdr:rowOff>85725</xdr:rowOff>
    </xdr:from>
    <xdr:to>
      <xdr:col>3</xdr:col>
      <xdr:colOff>400050</xdr:colOff>
      <xdr:row>110</xdr:row>
      <xdr:rowOff>85725</xdr:rowOff>
    </xdr:to>
    <xdr:sp>
      <xdr:nvSpPr>
        <xdr:cNvPr id="48" name="Line 48"/>
        <xdr:cNvSpPr>
          <a:spLocks/>
        </xdr:cNvSpPr>
      </xdr:nvSpPr>
      <xdr:spPr>
        <a:xfrm>
          <a:off x="1543050" y="18116550"/>
          <a:ext cx="304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110</xdr:row>
      <xdr:rowOff>85725</xdr:rowOff>
    </xdr:from>
    <xdr:to>
      <xdr:col>4</xdr:col>
      <xdr:colOff>552450</xdr:colOff>
      <xdr:row>110</xdr:row>
      <xdr:rowOff>85725</xdr:rowOff>
    </xdr:to>
    <xdr:sp>
      <xdr:nvSpPr>
        <xdr:cNvPr id="49" name="Line 49"/>
        <xdr:cNvSpPr>
          <a:spLocks/>
        </xdr:cNvSpPr>
      </xdr:nvSpPr>
      <xdr:spPr>
        <a:xfrm flipV="1">
          <a:off x="2057400" y="18116550"/>
          <a:ext cx="5238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86</xdr:row>
      <xdr:rowOff>9525</xdr:rowOff>
    </xdr:from>
    <xdr:to>
      <xdr:col>4</xdr:col>
      <xdr:colOff>295275</xdr:colOff>
      <xdr:row>88</xdr:row>
      <xdr:rowOff>57150</xdr:rowOff>
    </xdr:to>
    <xdr:sp>
      <xdr:nvSpPr>
        <xdr:cNvPr id="50" name="Line 50"/>
        <xdr:cNvSpPr>
          <a:spLocks/>
        </xdr:cNvSpPr>
      </xdr:nvSpPr>
      <xdr:spPr>
        <a:xfrm flipH="1">
          <a:off x="2324100" y="14154150"/>
          <a:ext cx="0" cy="3714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117</xdr:row>
      <xdr:rowOff>9525</xdr:rowOff>
    </xdr:from>
    <xdr:to>
      <xdr:col>11</xdr:col>
      <xdr:colOff>581025</xdr:colOff>
      <xdr:row>126</xdr:row>
      <xdr:rowOff>38100</xdr:rowOff>
    </xdr:to>
    <xdr:sp>
      <xdr:nvSpPr>
        <xdr:cNvPr id="51" name="Rectangle 51"/>
        <xdr:cNvSpPr>
          <a:spLocks/>
        </xdr:cNvSpPr>
      </xdr:nvSpPr>
      <xdr:spPr>
        <a:xfrm>
          <a:off x="3771900" y="19173825"/>
          <a:ext cx="2924175" cy="14859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117</xdr:row>
      <xdr:rowOff>9525</xdr:rowOff>
    </xdr:from>
    <xdr:to>
      <xdr:col>11</xdr:col>
      <xdr:colOff>533400</xdr:colOff>
      <xdr:row>126</xdr:row>
      <xdr:rowOff>38100</xdr:rowOff>
    </xdr:to>
    <xdr:sp>
      <xdr:nvSpPr>
        <xdr:cNvPr id="52" name="Line 52"/>
        <xdr:cNvSpPr>
          <a:spLocks/>
        </xdr:cNvSpPr>
      </xdr:nvSpPr>
      <xdr:spPr>
        <a:xfrm flipH="1">
          <a:off x="6648450" y="19173825"/>
          <a:ext cx="0" cy="1485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117</xdr:row>
      <xdr:rowOff>9525</xdr:rowOff>
    </xdr:from>
    <xdr:to>
      <xdr:col>7</xdr:col>
      <xdr:colOff>47625</xdr:colOff>
      <xdr:row>126</xdr:row>
      <xdr:rowOff>19050</xdr:rowOff>
    </xdr:to>
    <xdr:sp>
      <xdr:nvSpPr>
        <xdr:cNvPr id="53" name="Line 53"/>
        <xdr:cNvSpPr>
          <a:spLocks/>
        </xdr:cNvSpPr>
      </xdr:nvSpPr>
      <xdr:spPr>
        <a:xfrm>
          <a:off x="3819525" y="19173825"/>
          <a:ext cx="0" cy="1466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115</xdr:row>
      <xdr:rowOff>19050</xdr:rowOff>
    </xdr:from>
    <xdr:to>
      <xdr:col>12</xdr:col>
      <xdr:colOff>0</xdr:colOff>
      <xdr:row>116</xdr:row>
      <xdr:rowOff>104775</xdr:rowOff>
    </xdr:to>
    <xdr:sp>
      <xdr:nvSpPr>
        <xdr:cNvPr id="54" name="Line 54"/>
        <xdr:cNvSpPr>
          <a:spLocks/>
        </xdr:cNvSpPr>
      </xdr:nvSpPr>
      <xdr:spPr>
        <a:xfrm flipV="1">
          <a:off x="6696075" y="1885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115</xdr:row>
      <xdr:rowOff>104775</xdr:rowOff>
    </xdr:from>
    <xdr:to>
      <xdr:col>9</xdr:col>
      <xdr:colOff>152400</xdr:colOff>
      <xdr:row>115</xdr:row>
      <xdr:rowOff>104775</xdr:rowOff>
    </xdr:to>
    <xdr:sp>
      <xdr:nvSpPr>
        <xdr:cNvPr id="55" name="Line 55"/>
        <xdr:cNvSpPr>
          <a:spLocks/>
        </xdr:cNvSpPr>
      </xdr:nvSpPr>
      <xdr:spPr>
        <a:xfrm>
          <a:off x="3781425" y="1894522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115</xdr:row>
      <xdr:rowOff>104775</xdr:rowOff>
    </xdr:from>
    <xdr:to>
      <xdr:col>12</xdr:col>
      <xdr:colOff>0</xdr:colOff>
      <xdr:row>115</xdr:row>
      <xdr:rowOff>104775</xdr:rowOff>
    </xdr:to>
    <xdr:sp>
      <xdr:nvSpPr>
        <xdr:cNvPr id="56" name="Line 56"/>
        <xdr:cNvSpPr>
          <a:spLocks/>
        </xdr:cNvSpPr>
      </xdr:nvSpPr>
      <xdr:spPr>
        <a:xfrm>
          <a:off x="5495925" y="1894522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116</xdr:row>
      <xdr:rowOff>0</xdr:rowOff>
    </xdr:from>
    <xdr:to>
      <xdr:col>7</xdr:col>
      <xdr:colOff>38100</xdr:colOff>
      <xdr:row>116</xdr:row>
      <xdr:rowOff>76200</xdr:rowOff>
    </xdr:to>
    <xdr:sp>
      <xdr:nvSpPr>
        <xdr:cNvPr id="57" name="Line 57"/>
        <xdr:cNvSpPr>
          <a:spLocks/>
        </xdr:cNvSpPr>
      </xdr:nvSpPr>
      <xdr:spPr>
        <a:xfrm flipV="1">
          <a:off x="3810000" y="190023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115</xdr:row>
      <xdr:rowOff>152400</xdr:rowOff>
    </xdr:from>
    <xdr:to>
      <xdr:col>11</xdr:col>
      <xdr:colOff>571500</xdr:colOff>
      <xdr:row>116</xdr:row>
      <xdr:rowOff>104775</xdr:rowOff>
    </xdr:to>
    <xdr:sp>
      <xdr:nvSpPr>
        <xdr:cNvPr id="58" name="Line 58"/>
        <xdr:cNvSpPr>
          <a:spLocks/>
        </xdr:cNvSpPr>
      </xdr:nvSpPr>
      <xdr:spPr>
        <a:xfrm flipH="1" flipV="1">
          <a:off x="6686550" y="18992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116</xdr:row>
      <xdr:rowOff>57150</xdr:rowOff>
    </xdr:from>
    <xdr:to>
      <xdr:col>9</xdr:col>
      <xdr:colOff>152400</xdr:colOff>
      <xdr:row>116</xdr:row>
      <xdr:rowOff>57150</xdr:rowOff>
    </xdr:to>
    <xdr:sp>
      <xdr:nvSpPr>
        <xdr:cNvPr id="59" name="Line 59"/>
        <xdr:cNvSpPr>
          <a:spLocks/>
        </xdr:cNvSpPr>
      </xdr:nvSpPr>
      <xdr:spPr>
        <a:xfrm>
          <a:off x="3810000" y="190595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116</xdr:row>
      <xdr:rowOff>66675</xdr:rowOff>
    </xdr:from>
    <xdr:to>
      <xdr:col>11</xdr:col>
      <xdr:colOff>571500</xdr:colOff>
      <xdr:row>116</xdr:row>
      <xdr:rowOff>66675</xdr:rowOff>
    </xdr:to>
    <xdr:sp>
      <xdr:nvSpPr>
        <xdr:cNvPr id="60" name="Line 60"/>
        <xdr:cNvSpPr>
          <a:spLocks/>
        </xdr:cNvSpPr>
      </xdr:nvSpPr>
      <xdr:spPr>
        <a:xfrm>
          <a:off x="5495925" y="190690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117</xdr:row>
      <xdr:rowOff>9525</xdr:rowOff>
    </xdr:from>
    <xdr:to>
      <xdr:col>12</xdr:col>
      <xdr:colOff>209550</xdr:colOff>
      <xdr:row>117</xdr:row>
      <xdr:rowOff>9525</xdr:rowOff>
    </xdr:to>
    <xdr:sp>
      <xdr:nvSpPr>
        <xdr:cNvPr id="61" name="Line 61"/>
        <xdr:cNvSpPr>
          <a:spLocks/>
        </xdr:cNvSpPr>
      </xdr:nvSpPr>
      <xdr:spPr>
        <a:xfrm>
          <a:off x="6753225" y="191738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122</xdr:row>
      <xdr:rowOff>0</xdr:rowOff>
    </xdr:from>
    <xdr:to>
      <xdr:col>12</xdr:col>
      <xdr:colOff>114300</xdr:colOff>
      <xdr:row>126</xdr:row>
      <xdr:rowOff>38100</xdr:rowOff>
    </xdr:to>
    <xdr:sp>
      <xdr:nvSpPr>
        <xdr:cNvPr id="62" name="Line 62"/>
        <xdr:cNvSpPr>
          <a:spLocks/>
        </xdr:cNvSpPr>
      </xdr:nvSpPr>
      <xdr:spPr>
        <a:xfrm flipH="1">
          <a:off x="6810375" y="1997392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117</xdr:row>
      <xdr:rowOff>9525</xdr:rowOff>
    </xdr:from>
    <xdr:to>
      <xdr:col>12</xdr:col>
      <xdr:colOff>114300</xdr:colOff>
      <xdr:row>121</xdr:row>
      <xdr:rowOff>9525</xdr:rowOff>
    </xdr:to>
    <xdr:sp>
      <xdr:nvSpPr>
        <xdr:cNvPr id="63" name="Line 63"/>
        <xdr:cNvSpPr>
          <a:spLocks/>
        </xdr:cNvSpPr>
      </xdr:nvSpPr>
      <xdr:spPr>
        <a:xfrm>
          <a:off x="6810375" y="191738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98</xdr:row>
      <xdr:rowOff>123825</xdr:rowOff>
    </xdr:from>
    <xdr:to>
      <xdr:col>6</xdr:col>
      <xdr:colOff>104775</xdr:colOff>
      <xdr:row>98</xdr:row>
      <xdr:rowOff>123825</xdr:rowOff>
    </xdr:to>
    <xdr:sp>
      <xdr:nvSpPr>
        <xdr:cNvPr id="64" name="Line 64"/>
        <xdr:cNvSpPr>
          <a:spLocks/>
        </xdr:cNvSpPr>
      </xdr:nvSpPr>
      <xdr:spPr>
        <a:xfrm>
          <a:off x="3248025" y="162115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99</xdr:row>
      <xdr:rowOff>104775</xdr:rowOff>
    </xdr:from>
    <xdr:to>
      <xdr:col>6</xdr:col>
      <xdr:colOff>85725</xdr:colOff>
      <xdr:row>99</xdr:row>
      <xdr:rowOff>152400</xdr:rowOff>
    </xdr:to>
    <xdr:sp>
      <xdr:nvSpPr>
        <xdr:cNvPr id="65" name="Line 65"/>
        <xdr:cNvSpPr>
          <a:spLocks/>
        </xdr:cNvSpPr>
      </xdr:nvSpPr>
      <xdr:spPr>
        <a:xfrm>
          <a:off x="3276600" y="163544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105</xdr:row>
      <xdr:rowOff>142875</xdr:rowOff>
    </xdr:from>
    <xdr:to>
      <xdr:col>6</xdr:col>
      <xdr:colOff>85725</xdr:colOff>
      <xdr:row>106</xdr:row>
      <xdr:rowOff>57150</xdr:rowOff>
    </xdr:to>
    <xdr:sp>
      <xdr:nvSpPr>
        <xdr:cNvPr id="66" name="Line 66"/>
        <xdr:cNvSpPr>
          <a:spLocks/>
        </xdr:cNvSpPr>
      </xdr:nvSpPr>
      <xdr:spPr>
        <a:xfrm>
          <a:off x="3276600" y="173640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115</xdr:row>
      <xdr:rowOff>152400</xdr:rowOff>
    </xdr:from>
    <xdr:to>
      <xdr:col>12</xdr:col>
      <xdr:colOff>95250</xdr:colOff>
      <xdr:row>116</xdr:row>
      <xdr:rowOff>123825</xdr:rowOff>
    </xdr:to>
    <xdr:sp>
      <xdr:nvSpPr>
        <xdr:cNvPr id="67" name="Line 67"/>
        <xdr:cNvSpPr>
          <a:spLocks/>
        </xdr:cNvSpPr>
      </xdr:nvSpPr>
      <xdr:spPr>
        <a:xfrm flipH="1">
          <a:off x="6715125" y="18992850"/>
          <a:ext cx="762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98</xdr:row>
      <xdr:rowOff>0</xdr:rowOff>
    </xdr:from>
    <xdr:to>
      <xdr:col>14</xdr:col>
      <xdr:colOff>390525</xdr:colOff>
      <xdr:row>98</xdr:row>
      <xdr:rowOff>0</xdr:rowOff>
    </xdr:to>
    <xdr:sp>
      <xdr:nvSpPr>
        <xdr:cNvPr id="68" name="Line 68"/>
        <xdr:cNvSpPr>
          <a:spLocks/>
        </xdr:cNvSpPr>
      </xdr:nvSpPr>
      <xdr:spPr>
        <a:xfrm>
          <a:off x="7762875" y="160877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111</xdr:row>
      <xdr:rowOff>76200</xdr:rowOff>
    </xdr:from>
    <xdr:to>
      <xdr:col>14</xdr:col>
      <xdr:colOff>381000</xdr:colOff>
      <xdr:row>111</xdr:row>
      <xdr:rowOff>76200</xdr:rowOff>
    </xdr:to>
    <xdr:sp>
      <xdr:nvSpPr>
        <xdr:cNvPr id="69" name="Line 69"/>
        <xdr:cNvSpPr>
          <a:spLocks/>
        </xdr:cNvSpPr>
      </xdr:nvSpPr>
      <xdr:spPr>
        <a:xfrm>
          <a:off x="7753350" y="182689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104</xdr:row>
      <xdr:rowOff>0</xdr:rowOff>
    </xdr:from>
    <xdr:to>
      <xdr:col>14</xdr:col>
      <xdr:colOff>66675</xdr:colOff>
      <xdr:row>111</xdr:row>
      <xdr:rowOff>9525</xdr:rowOff>
    </xdr:to>
    <xdr:sp>
      <xdr:nvSpPr>
        <xdr:cNvPr id="70" name="Line 70"/>
        <xdr:cNvSpPr>
          <a:spLocks/>
        </xdr:cNvSpPr>
      </xdr:nvSpPr>
      <xdr:spPr>
        <a:xfrm flipH="1">
          <a:off x="7858125" y="1705927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98</xdr:row>
      <xdr:rowOff>0</xdr:rowOff>
    </xdr:from>
    <xdr:to>
      <xdr:col>14</xdr:col>
      <xdr:colOff>66675</xdr:colOff>
      <xdr:row>103</xdr:row>
      <xdr:rowOff>28575</xdr:rowOff>
    </xdr:to>
    <xdr:sp>
      <xdr:nvSpPr>
        <xdr:cNvPr id="71" name="Line 71"/>
        <xdr:cNvSpPr>
          <a:spLocks/>
        </xdr:cNvSpPr>
      </xdr:nvSpPr>
      <xdr:spPr>
        <a:xfrm>
          <a:off x="7858125" y="160877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381000</xdr:colOff>
      <xdr:row>98</xdr:row>
      <xdr:rowOff>19050</xdr:rowOff>
    </xdr:from>
    <xdr:to>
      <xdr:col>13</xdr:col>
      <xdr:colOff>381000</xdr:colOff>
      <xdr:row>111</xdr:row>
      <xdr:rowOff>19050</xdr:rowOff>
    </xdr:to>
    <xdr:sp>
      <xdr:nvSpPr>
        <xdr:cNvPr id="72" name="Line 72"/>
        <xdr:cNvSpPr>
          <a:spLocks/>
        </xdr:cNvSpPr>
      </xdr:nvSpPr>
      <xdr:spPr>
        <a:xfrm>
          <a:off x="7658100" y="16106775"/>
          <a:ext cx="0" cy="2105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97</xdr:row>
      <xdr:rowOff>57150</xdr:rowOff>
    </xdr:from>
    <xdr:to>
      <xdr:col>14</xdr:col>
      <xdr:colOff>161925</xdr:colOff>
      <xdr:row>97</xdr:row>
      <xdr:rowOff>57150</xdr:rowOff>
    </xdr:to>
    <xdr:sp>
      <xdr:nvSpPr>
        <xdr:cNvPr id="73" name="Line 73"/>
        <xdr:cNvSpPr>
          <a:spLocks/>
        </xdr:cNvSpPr>
      </xdr:nvSpPr>
      <xdr:spPr>
        <a:xfrm flipH="1">
          <a:off x="7724775" y="15982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96</xdr:row>
      <xdr:rowOff>85725</xdr:rowOff>
    </xdr:from>
    <xdr:to>
      <xdr:col>13</xdr:col>
      <xdr:colOff>438150</xdr:colOff>
      <xdr:row>97</xdr:row>
      <xdr:rowOff>142875</xdr:rowOff>
    </xdr:to>
    <xdr:sp>
      <xdr:nvSpPr>
        <xdr:cNvPr id="74" name="Line 74"/>
        <xdr:cNvSpPr>
          <a:spLocks/>
        </xdr:cNvSpPr>
      </xdr:nvSpPr>
      <xdr:spPr>
        <a:xfrm>
          <a:off x="7715250" y="158496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96</xdr:row>
      <xdr:rowOff>104775</xdr:rowOff>
    </xdr:from>
    <xdr:to>
      <xdr:col>10</xdr:col>
      <xdr:colOff>276225</xdr:colOff>
      <xdr:row>96</xdr:row>
      <xdr:rowOff>104775</xdr:rowOff>
    </xdr:to>
    <xdr:sp>
      <xdr:nvSpPr>
        <xdr:cNvPr id="75" name="Line 75"/>
        <xdr:cNvSpPr>
          <a:spLocks/>
        </xdr:cNvSpPr>
      </xdr:nvSpPr>
      <xdr:spPr>
        <a:xfrm>
          <a:off x="3781425" y="158686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96</xdr:row>
      <xdr:rowOff>104775</xdr:rowOff>
    </xdr:from>
    <xdr:to>
      <xdr:col>13</xdr:col>
      <xdr:colOff>438150</xdr:colOff>
      <xdr:row>96</xdr:row>
      <xdr:rowOff>104775</xdr:rowOff>
    </xdr:to>
    <xdr:sp>
      <xdr:nvSpPr>
        <xdr:cNvPr id="76" name="Line 76"/>
        <xdr:cNvSpPr>
          <a:spLocks/>
        </xdr:cNvSpPr>
      </xdr:nvSpPr>
      <xdr:spPr>
        <a:xfrm>
          <a:off x="6143625" y="15868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96</xdr:row>
      <xdr:rowOff>133350</xdr:rowOff>
    </xdr:from>
    <xdr:to>
      <xdr:col>7</xdr:col>
      <xdr:colOff>66675</xdr:colOff>
      <xdr:row>97</xdr:row>
      <xdr:rowOff>66675</xdr:rowOff>
    </xdr:to>
    <xdr:sp>
      <xdr:nvSpPr>
        <xdr:cNvPr id="77" name="Line 77"/>
        <xdr:cNvSpPr>
          <a:spLocks/>
        </xdr:cNvSpPr>
      </xdr:nvSpPr>
      <xdr:spPr>
        <a:xfrm flipV="1">
          <a:off x="3838575" y="158972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97</xdr:row>
      <xdr:rowOff>47625</xdr:rowOff>
    </xdr:from>
    <xdr:to>
      <xdr:col>10</xdr:col>
      <xdr:colOff>276225</xdr:colOff>
      <xdr:row>97</xdr:row>
      <xdr:rowOff>47625</xdr:rowOff>
    </xdr:to>
    <xdr:sp>
      <xdr:nvSpPr>
        <xdr:cNvPr id="78" name="Line 78"/>
        <xdr:cNvSpPr>
          <a:spLocks/>
        </xdr:cNvSpPr>
      </xdr:nvSpPr>
      <xdr:spPr>
        <a:xfrm>
          <a:off x="3838575" y="1597342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97</xdr:row>
      <xdr:rowOff>57150</xdr:rowOff>
    </xdr:from>
    <xdr:to>
      <xdr:col>13</xdr:col>
      <xdr:colOff>371475</xdr:colOff>
      <xdr:row>97</xdr:row>
      <xdr:rowOff>57150</xdr:rowOff>
    </xdr:to>
    <xdr:sp>
      <xdr:nvSpPr>
        <xdr:cNvPr id="79" name="Line 79"/>
        <xdr:cNvSpPr>
          <a:spLocks/>
        </xdr:cNvSpPr>
      </xdr:nvSpPr>
      <xdr:spPr>
        <a:xfrm>
          <a:off x="6162675" y="159829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132</xdr:row>
      <xdr:rowOff>9525</xdr:rowOff>
    </xdr:from>
    <xdr:to>
      <xdr:col>4</xdr:col>
      <xdr:colOff>295275</xdr:colOff>
      <xdr:row>139</xdr:row>
      <xdr:rowOff>66675</xdr:rowOff>
    </xdr:to>
    <xdr:sp>
      <xdr:nvSpPr>
        <xdr:cNvPr id="80" name="Line 80"/>
        <xdr:cNvSpPr>
          <a:spLocks/>
        </xdr:cNvSpPr>
      </xdr:nvSpPr>
      <xdr:spPr>
        <a:xfrm>
          <a:off x="2133600" y="21602700"/>
          <a:ext cx="190500" cy="1190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132</xdr:row>
      <xdr:rowOff>9525</xdr:rowOff>
    </xdr:from>
    <xdr:to>
      <xdr:col>4</xdr:col>
      <xdr:colOff>504825</xdr:colOff>
      <xdr:row>139</xdr:row>
      <xdr:rowOff>66675</xdr:rowOff>
    </xdr:to>
    <xdr:sp>
      <xdr:nvSpPr>
        <xdr:cNvPr id="81" name="Line 81"/>
        <xdr:cNvSpPr>
          <a:spLocks/>
        </xdr:cNvSpPr>
      </xdr:nvSpPr>
      <xdr:spPr>
        <a:xfrm flipH="1">
          <a:off x="2324100" y="21602700"/>
          <a:ext cx="209550" cy="1190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111</xdr:row>
      <xdr:rowOff>28575</xdr:rowOff>
    </xdr:from>
    <xdr:to>
      <xdr:col>3</xdr:col>
      <xdr:colOff>238125</xdr:colOff>
      <xdr:row>123</xdr:row>
      <xdr:rowOff>9525</xdr:rowOff>
    </xdr:to>
    <xdr:sp>
      <xdr:nvSpPr>
        <xdr:cNvPr id="82" name="Line 82"/>
        <xdr:cNvSpPr>
          <a:spLocks/>
        </xdr:cNvSpPr>
      </xdr:nvSpPr>
      <xdr:spPr>
        <a:xfrm>
          <a:off x="1352550" y="18221325"/>
          <a:ext cx="333375" cy="1924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130</xdr:row>
      <xdr:rowOff>0</xdr:rowOff>
    </xdr:from>
    <xdr:to>
      <xdr:col>3</xdr:col>
      <xdr:colOff>476250</xdr:colOff>
      <xdr:row>139</xdr:row>
      <xdr:rowOff>142875</xdr:rowOff>
    </xdr:to>
    <xdr:sp>
      <xdr:nvSpPr>
        <xdr:cNvPr id="83" name="Line 83"/>
        <xdr:cNvSpPr>
          <a:spLocks/>
        </xdr:cNvSpPr>
      </xdr:nvSpPr>
      <xdr:spPr>
        <a:xfrm flipH="1" flipV="1">
          <a:off x="1628775" y="21269325"/>
          <a:ext cx="2952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132</xdr:row>
      <xdr:rowOff>19050</xdr:rowOff>
    </xdr:from>
    <xdr:to>
      <xdr:col>4</xdr:col>
      <xdr:colOff>57150</xdr:colOff>
      <xdr:row>132</xdr:row>
      <xdr:rowOff>57150</xdr:rowOff>
    </xdr:to>
    <xdr:sp>
      <xdr:nvSpPr>
        <xdr:cNvPr id="84" name="Line 84"/>
        <xdr:cNvSpPr>
          <a:spLocks/>
        </xdr:cNvSpPr>
      </xdr:nvSpPr>
      <xdr:spPr>
        <a:xfrm flipH="1">
          <a:off x="1876425" y="21612225"/>
          <a:ext cx="20955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111</xdr:row>
      <xdr:rowOff>9525</xdr:rowOff>
    </xdr:from>
    <xdr:to>
      <xdr:col>3</xdr:col>
      <xdr:colOff>9525</xdr:colOff>
      <xdr:row>111</xdr:row>
      <xdr:rowOff>123825</xdr:rowOff>
    </xdr:to>
    <xdr:sp>
      <xdr:nvSpPr>
        <xdr:cNvPr id="85" name="Line 85"/>
        <xdr:cNvSpPr>
          <a:spLocks/>
        </xdr:cNvSpPr>
      </xdr:nvSpPr>
      <xdr:spPr>
        <a:xfrm flipH="1">
          <a:off x="790575" y="18202275"/>
          <a:ext cx="66675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124</xdr:row>
      <xdr:rowOff>9525</xdr:rowOff>
    </xdr:from>
    <xdr:to>
      <xdr:col>4</xdr:col>
      <xdr:colOff>0</xdr:colOff>
      <xdr:row>134</xdr:row>
      <xdr:rowOff>142875</xdr:rowOff>
    </xdr:to>
    <xdr:sp>
      <xdr:nvSpPr>
        <xdr:cNvPr id="86" name="Line 86"/>
        <xdr:cNvSpPr>
          <a:spLocks/>
        </xdr:cNvSpPr>
      </xdr:nvSpPr>
      <xdr:spPr>
        <a:xfrm flipH="1" flipV="1">
          <a:off x="1724025" y="20307300"/>
          <a:ext cx="304800" cy="1752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89</xdr:row>
      <xdr:rowOff>28575</xdr:rowOff>
    </xdr:from>
    <xdr:to>
      <xdr:col>7</xdr:col>
      <xdr:colOff>0</xdr:colOff>
      <xdr:row>90</xdr:row>
      <xdr:rowOff>123825</xdr:rowOff>
    </xdr:to>
    <xdr:sp>
      <xdr:nvSpPr>
        <xdr:cNvPr id="87" name="Line 87"/>
        <xdr:cNvSpPr>
          <a:spLocks/>
        </xdr:cNvSpPr>
      </xdr:nvSpPr>
      <xdr:spPr>
        <a:xfrm flipV="1">
          <a:off x="3771900" y="14658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84</xdr:row>
      <xdr:rowOff>85725</xdr:rowOff>
    </xdr:from>
    <xdr:to>
      <xdr:col>11</xdr:col>
      <xdr:colOff>171450</xdr:colOff>
      <xdr:row>84</xdr:row>
      <xdr:rowOff>85725</xdr:rowOff>
    </xdr:to>
    <xdr:sp>
      <xdr:nvSpPr>
        <xdr:cNvPr id="88" name="Line 88"/>
        <xdr:cNvSpPr>
          <a:spLocks/>
        </xdr:cNvSpPr>
      </xdr:nvSpPr>
      <xdr:spPr>
        <a:xfrm flipV="1">
          <a:off x="5743575" y="13906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85</xdr:row>
      <xdr:rowOff>152400</xdr:rowOff>
    </xdr:from>
    <xdr:to>
      <xdr:col>11</xdr:col>
      <xdr:colOff>304800</xdr:colOff>
      <xdr:row>95</xdr:row>
      <xdr:rowOff>66675</xdr:rowOff>
    </xdr:to>
    <xdr:sp>
      <xdr:nvSpPr>
        <xdr:cNvPr id="89" name="Line 89"/>
        <xdr:cNvSpPr>
          <a:spLocks/>
        </xdr:cNvSpPr>
      </xdr:nvSpPr>
      <xdr:spPr>
        <a:xfrm>
          <a:off x="6410325" y="14135100"/>
          <a:ext cx="9525" cy="1533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86</xdr:row>
      <xdr:rowOff>0</xdr:rowOff>
    </xdr:from>
    <xdr:to>
      <xdr:col>7</xdr:col>
      <xdr:colOff>57150</xdr:colOff>
      <xdr:row>95</xdr:row>
      <xdr:rowOff>66675</xdr:rowOff>
    </xdr:to>
    <xdr:sp>
      <xdr:nvSpPr>
        <xdr:cNvPr id="90" name="Line 90"/>
        <xdr:cNvSpPr>
          <a:spLocks/>
        </xdr:cNvSpPr>
      </xdr:nvSpPr>
      <xdr:spPr>
        <a:xfrm>
          <a:off x="3819525" y="14144625"/>
          <a:ext cx="1905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84</xdr:row>
      <xdr:rowOff>85725</xdr:rowOff>
    </xdr:from>
    <xdr:to>
      <xdr:col>12</xdr:col>
      <xdr:colOff>9525</xdr:colOff>
      <xdr:row>84</xdr:row>
      <xdr:rowOff>85725</xdr:rowOff>
    </xdr:to>
    <xdr:sp>
      <xdr:nvSpPr>
        <xdr:cNvPr id="91" name="Line 91"/>
        <xdr:cNvSpPr>
          <a:spLocks/>
        </xdr:cNvSpPr>
      </xdr:nvSpPr>
      <xdr:spPr>
        <a:xfrm flipH="1">
          <a:off x="6486525" y="139065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83</xdr:row>
      <xdr:rowOff>19050</xdr:rowOff>
    </xdr:from>
    <xdr:to>
      <xdr:col>11</xdr:col>
      <xdr:colOff>352425</xdr:colOff>
      <xdr:row>85</xdr:row>
      <xdr:rowOff>76200</xdr:rowOff>
    </xdr:to>
    <xdr:sp>
      <xdr:nvSpPr>
        <xdr:cNvPr id="92" name="Line 92"/>
        <xdr:cNvSpPr>
          <a:spLocks/>
        </xdr:cNvSpPr>
      </xdr:nvSpPr>
      <xdr:spPr>
        <a:xfrm flipH="1" flipV="1">
          <a:off x="6467475" y="13677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84</xdr:row>
      <xdr:rowOff>38100</xdr:rowOff>
    </xdr:from>
    <xdr:to>
      <xdr:col>11</xdr:col>
      <xdr:colOff>85725</xdr:colOff>
      <xdr:row>85</xdr:row>
      <xdr:rowOff>57150</xdr:rowOff>
    </xdr:to>
    <xdr:sp>
      <xdr:nvSpPr>
        <xdr:cNvPr id="93" name="Line 93"/>
        <xdr:cNvSpPr>
          <a:spLocks/>
        </xdr:cNvSpPr>
      </xdr:nvSpPr>
      <xdr:spPr>
        <a:xfrm flipH="1" flipV="1">
          <a:off x="6200775" y="138588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95250</xdr:rowOff>
    </xdr:from>
    <xdr:to>
      <xdr:col>9</xdr:col>
      <xdr:colOff>133350</xdr:colOff>
      <xdr:row>83</xdr:row>
      <xdr:rowOff>95250</xdr:rowOff>
    </xdr:to>
    <xdr:sp>
      <xdr:nvSpPr>
        <xdr:cNvPr id="94" name="Line 94"/>
        <xdr:cNvSpPr>
          <a:spLocks/>
        </xdr:cNvSpPr>
      </xdr:nvSpPr>
      <xdr:spPr>
        <a:xfrm>
          <a:off x="3771900" y="137541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83</xdr:row>
      <xdr:rowOff>85725</xdr:rowOff>
    </xdr:from>
    <xdr:to>
      <xdr:col>11</xdr:col>
      <xdr:colOff>352425</xdr:colOff>
      <xdr:row>83</xdr:row>
      <xdr:rowOff>85725</xdr:rowOff>
    </xdr:to>
    <xdr:sp>
      <xdr:nvSpPr>
        <xdr:cNvPr id="95" name="Line 95"/>
        <xdr:cNvSpPr>
          <a:spLocks/>
        </xdr:cNvSpPr>
      </xdr:nvSpPr>
      <xdr:spPr>
        <a:xfrm>
          <a:off x="5381625" y="137445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95</xdr:row>
      <xdr:rowOff>76200</xdr:rowOff>
    </xdr:from>
    <xdr:to>
      <xdr:col>12</xdr:col>
      <xdr:colOff>304800</xdr:colOff>
      <xdr:row>95</xdr:row>
      <xdr:rowOff>76200</xdr:rowOff>
    </xdr:to>
    <xdr:sp>
      <xdr:nvSpPr>
        <xdr:cNvPr id="96" name="Line 96"/>
        <xdr:cNvSpPr>
          <a:spLocks/>
        </xdr:cNvSpPr>
      </xdr:nvSpPr>
      <xdr:spPr>
        <a:xfrm>
          <a:off x="6543675" y="156781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86</xdr:row>
      <xdr:rowOff>0</xdr:rowOff>
    </xdr:from>
    <xdr:to>
      <xdr:col>11</xdr:col>
      <xdr:colOff>85725</xdr:colOff>
      <xdr:row>95</xdr:row>
      <xdr:rowOff>66675</xdr:rowOff>
    </xdr:to>
    <xdr:sp>
      <xdr:nvSpPr>
        <xdr:cNvPr id="97" name="Line 97"/>
        <xdr:cNvSpPr>
          <a:spLocks/>
        </xdr:cNvSpPr>
      </xdr:nvSpPr>
      <xdr:spPr>
        <a:xfrm flipH="1">
          <a:off x="6200775" y="14144625"/>
          <a:ext cx="0" cy="152400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84</xdr:row>
      <xdr:rowOff>95250</xdr:rowOff>
    </xdr:from>
    <xdr:to>
      <xdr:col>7</xdr:col>
      <xdr:colOff>581025</xdr:colOff>
      <xdr:row>84</xdr:row>
      <xdr:rowOff>95250</xdr:rowOff>
    </xdr:to>
    <xdr:sp>
      <xdr:nvSpPr>
        <xdr:cNvPr id="98" name="Line 98"/>
        <xdr:cNvSpPr>
          <a:spLocks/>
        </xdr:cNvSpPr>
      </xdr:nvSpPr>
      <xdr:spPr>
        <a:xfrm flipV="1">
          <a:off x="4029075" y="139160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84</xdr:row>
      <xdr:rowOff>95250</xdr:rowOff>
    </xdr:from>
    <xdr:to>
      <xdr:col>9</xdr:col>
      <xdr:colOff>9525</xdr:colOff>
      <xdr:row>84</xdr:row>
      <xdr:rowOff>95250</xdr:rowOff>
    </xdr:to>
    <xdr:sp>
      <xdr:nvSpPr>
        <xdr:cNvPr id="99" name="Line 99"/>
        <xdr:cNvSpPr>
          <a:spLocks/>
        </xdr:cNvSpPr>
      </xdr:nvSpPr>
      <xdr:spPr>
        <a:xfrm>
          <a:off x="4638675" y="139160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84</xdr:row>
      <xdr:rowOff>85725</xdr:rowOff>
    </xdr:from>
    <xdr:to>
      <xdr:col>9</xdr:col>
      <xdr:colOff>581025</xdr:colOff>
      <xdr:row>84</xdr:row>
      <xdr:rowOff>85725</xdr:rowOff>
    </xdr:to>
    <xdr:sp>
      <xdr:nvSpPr>
        <xdr:cNvPr id="100" name="Line 100"/>
        <xdr:cNvSpPr>
          <a:spLocks/>
        </xdr:cNvSpPr>
      </xdr:nvSpPr>
      <xdr:spPr>
        <a:xfrm>
          <a:off x="5181600" y="139065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84</xdr:row>
      <xdr:rowOff>9525</xdr:rowOff>
    </xdr:from>
    <xdr:to>
      <xdr:col>7</xdr:col>
      <xdr:colOff>257175</xdr:colOff>
      <xdr:row>85</xdr:row>
      <xdr:rowOff>66675</xdr:rowOff>
    </xdr:to>
    <xdr:sp>
      <xdr:nvSpPr>
        <xdr:cNvPr id="101" name="Line 101"/>
        <xdr:cNvSpPr>
          <a:spLocks/>
        </xdr:cNvSpPr>
      </xdr:nvSpPr>
      <xdr:spPr>
        <a:xfrm flipH="1" flipV="1">
          <a:off x="4029075" y="13830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84</xdr:row>
      <xdr:rowOff>9525</xdr:rowOff>
    </xdr:from>
    <xdr:to>
      <xdr:col>8</xdr:col>
      <xdr:colOff>514350</xdr:colOff>
      <xdr:row>84</xdr:row>
      <xdr:rowOff>133350</xdr:rowOff>
    </xdr:to>
    <xdr:sp>
      <xdr:nvSpPr>
        <xdr:cNvPr id="102" name="Line 102"/>
        <xdr:cNvSpPr>
          <a:spLocks/>
        </xdr:cNvSpPr>
      </xdr:nvSpPr>
      <xdr:spPr>
        <a:xfrm flipV="1">
          <a:off x="4867275" y="138303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139</xdr:row>
      <xdr:rowOff>66675</xdr:rowOff>
    </xdr:from>
    <xdr:to>
      <xdr:col>5</xdr:col>
      <xdr:colOff>381000</xdr:colOff>
      <xdr:row>139</xdr:row>
      <xdr:rowOff>66675</xdr:rowOff>
    </xdr:to>
    <xdr:sp>
      <xdr:nvSpPr>
        <xdr:cNvPr id="103" name="Line 103"/>
        <xdr:cNvSpPr>
          <a:spLocks/>
        </xdr:cNvSpPr>
      </xdr:nvSpPr>
      <xdr:spPr>
        <a:xfrm flipV="1">
          <a:off x="2381250" y="227933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96</xdr:row>
      <xdr:rowOff>19050</xdr:rowOff>
    </xdr:from>
    <xdr:to>
      <xdr:col>7</xdr:col>
      <xdr:colOff>9525</xdr:colOff>
      <xdr:row>97</xdr:row>
      <xdr:rowOff>114300</xdr:rowOff>
    </xdr:to>
    <xdr:sp>
      <xdr:nvSpPr>
        <xdr:cNvPr id="104" name="Line 104"/>
        <xdr:cNvSpPr>
          <a:spLocks/>
        </xdr:cNvSpPr>
      </xdr:nvSpPr>
      <xdr:spPr>
        <a:xfrm>
          <a:off x="3781425" y="15782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108</xdr:row>
      <xdr:rowOff>0</xdr:rowOff>
    </xdr:from>
    <xdr:to>
      <xdr:col>6</xdr:col>
      <xdr:colOff>200025</xdr:colOff>
      <xdr:row>108</xdr:row>
      <xdr:rowOff>0</xdr:rowOff>
    </xdr:to>
    <xdr:sp>
      <xdr:nvSpPr>
        <xdr:cNvPr id="105" name="Line 105"/>
        <xdr:cNvSpPr>
          <a:spLocks/>
        </xdr:cNvSpPr>
      </xdr:nvSpPr>
      <xdr:spPr>
        <a:xfrm flipV="1">
          <a:off x="2809875" y="17706975"/>
          <a:ext cx="5810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106</xdr:row>
      <xdr:rowOff>152400</xdr:rowOff>
    </xdr:from>
    <xdr:to>
      <xdr:col>6</xdr:col>
      <xdr:colOff>85725</xdr:colOff>
      <xdr:row>108</xdr:row>
      <xdr:rowOff>0</xdr:rowOff>
    </xdr:to>
    <xdr:sp>
      <xdr:nvSpPr>
        <xdr:cNvPr id="106" name="Line 106"/>
        <xdr:cNvSpPr>
          <a:spLocks/>
        </xdr:cNvSpPr>
      </xdr:nvSpPr>
      <xdr:spPr>
        <a:xfrm flipH="1">
          <a:off x="3276600" y="175355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149</xdr:row>
      <xdr:rowOff>114300</xdr:rowOff>
    </xdr:from>
    <xdr:to>
      <xdr:col>9</xdr:col>
      <xdr:colOff>38100</xdr:colOff>
      <xdr:row>149</xdr:row>
      <xdr:rowOff>114300</xdr:rowOff>
    </xdr:to>
    <xdr:sp>
      <xdr:nvSpPr>
        <xdr:cNvPr id="107" name="Line 107"/>
        <xdr:cNvSpPr>
          <a:spLocks/>
        </xdr:cNvSpPr>
      </xdr:nvSpPr>
      <xdr:spPr>
        <a:xfrm>
          <a:off x="3990975" y="24460200"/>
          <a:ext cx="981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150</xdr:row>
      <xdr:rowOff>0</xdr:rowOff>
    </xdr:from>
    <xdr:to>
      <xdr:col>15</xdr:col>
      <xdr:colOff>28575</xdr:colOff>
      <xdr:row>150</xdr:row>
      <xdr:rowOff>0</xdr:rowOff>
    </xdr:to>
    <xdr:sp>
      <xdr:nvSpPr>
        <xdr:cNvPr id="108" name="Line 108"/>
        <xdr:cNvSpPr>
          <a:spLocks/>
        </xdr:cNvSpPr>
      </xdr:nvSpPr>
      <xdr:spPr>
        <a:xfrm>
          <a:off x="5000625" y="24507825"/>
          <a:ext cx="3333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149</xdr:row>
      <xdr:rowOff>114300</xdr:rowOff>
    </xdr:from>
    <xdr:to>
      <xdr:col>15</xdr:col>
      <xdr:colOff>0</xdr:colOff>
      <xdr:row>149</xdr:row>
      <xdr:rowOff>114300</xdr:rowOff>
    </xdr:to>
    <xdr:sp>
      <xdr:nvSpPr>
        <xdr:cNvPr id="109" name="Line 109"/>
        <xdr:cNvSpPr>
          <a:spLocks/>
        </xdr:cNvSpPr>
      </xdr:nvSpPr>
      <xdr:spPr>
        <a:xfrm>
          <a:off x="5000625" y="24460200"/>
          <a:ext cx="3305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130</xdr:row>
      <xdr:rowOff>152400</xdr:rowOff>
    </xdr:from>
    <xdr:to>
      <xdr:col>13</xdr:col>
      <xdr:colOff>419100</xdr:colOff>
      <xdr:row>145</xdr:row>
      <xdr:rowOff>104775</xdr:rowOff>
    </xdr:to>
    <xdr:sp>
      <xdr:nvSpPr>
        <xdr:cNvPr id="110" name="Line 110"/>
        <xdr:cNvSpPr>
          <a:spLocks/>
        </xdr:cNvSpPr>
      </xdr:nvSpPr>
      <xdr:spPr>
        <a:xfrm flipV="1">
          <a:off x="4695825" y="21421725"/>
          <a:ext cx="3000375" cy="23812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131</xdr:row>
      <xdr:rowOff>0</xdr:rowOff>
    </xdr:from>
    <xdr:to>
      <xdr:col>15</xdr:col>
      <xdr:colOff>76200</xdr:colOff>
      <xdr:row>150</xdr:row>
      <xdr:rowOff>66675</xdr:rowOff>
    </xdr:to>
    <xdr:sp>
      <xdr:nvSpPr>
        <xdr:cNvPr id="111" name="Arc 111"/>
        <xdr:cNvSpPr>
          <a:spLocks/>
        </xdr:cNvSpPr>
      </xdr:nvSpPr>
      <xdr:spPr>
        <a:xfrm>
          <a:off x="4191000" y="21431250"/>
          <a:ext cx="4191000" cy="3143250"/>
        </a:xfrm>
        <a:custGeom>
          <a:pathLst>
            <a:path fill="none" h="11398" w="21596">
              <a:moveTo>
                <a:pt x="18347" y="0"/>
              </a:moveTo>
              <a:cubicBezTo>
                <a:pt x="20398" y="3300"/>
                <a:pt x="21520" y="7093"/>
                <a:pt x="21595" y="10979"/>
              </a:cubicBezTo>
            </a:path>
            <a:path stroke="0" h="11398" w="21596">
              <a:moveTo>
                <a:pt x="18347" y="0"/>
              </a:moveTo>
              <a:cubicBezTo>
                <a:pt x="20398" y="3300"/>
                <a:pt x="21520" y="7093"/>
                <a:pt x="21595" y="10979"/>
              </a:cubicBezTo>
              <a:lnTo>
                <a:pt x="0" y="11398"/>
              </a:lnTo>
              <a:lnTo>
                <a:pt x="18347" y="0"/>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131</xdr:row>
      <xdr:rowOff>57150</xdr:rowOff>
    </xdr:from>
    <xdr:to>
      <xdr:col>13</xdr:col>
      <xdr:colOff>428625</xdr:colOff>
      <xdr:row>145</xdr:row>
      <xdr:rowOff>142875</xdr:rowOff>
    </xdr:to>
    <xdr:sp>
      <xdr:nvSpPr>
        <xdr:cNvPr id="112" name="Line 112"/>
        <xdr:cNvSpPr>
          <a:spLocks/>
        </xdr:cNvSpPr>
      </xdr:nvSpPr>
      <xdr:spPr>
        <a:xfrm flipV="1">
          <a:off x="4743450" y="21488400"/>
          <a:ext cx="2962275" cy="2352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131</xdr:row>
      <xdr:rowOff>76200</xdr:rowOff>
    </xdr:from>
    <xdr:to>
      <xdr:col>15</xdr:col>
      <xdr:colOff>28575</xdr:colOff>
      <xdr:row>150</xdr:row>
      <xdr:rowOff>114300</xdr:rowOff>
    </xdr:to>
    <xdr:sp>
      <xdr:nvSpPr>
        <xdr:cNvPr id="113" name="Arc 113"/>
        <xdr:cNvSpPr>
          <a:spLocks/>
        </xdr:cNvSpPr>
      </xdr:nvSpPr>
      <xdr:spPr>
        <a:xfrm>
          <a:off x="4181475" y="21507450"/>
          <a:ext cx="4152900" cy="3114675"/>
        </a:xfrm>
        <a:custGeom>
          <a:pathLst>
            <a:path fill="none" h="11256" w="21593">
              <a:moveTo>
                <a:pt x="18435" y="-1"/>
              </a:moveTo>
              <a:cubicBezTo>
                <a:pt x="20408" y="3231"/>
                <a:pt x="21497" y="6924"/>
                <a:pt x="21593" y="10709"/>
              </a:cubicBezTo>
            </a:path>
            <a:path stroke="0" h="11256" w="21593">
              <a:moveTo>
                <a:pt x="18435" y="-1"/>
              </a:moveTo>
              <a:cubicBezTo>
                <a:pt x="20408" y="3231"/>
                <a:pt x="21497" y="6924"/>
                <a:pt x="21593" y="10709"/>
              </a:cubicBezTo>
              <a:lnTo>
                <a:pt x="0" y="11256"/>
              </a:lnTo>
              <a:lnTo>
                <a:pt x="18435" y="-1"/>
              </a:lnTo>
              <a:close/>
            </a:path>
          </a:pathLst>
        </a:custGeom>
        <a:noFill/>
        <a:ln w="1905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495300</xdr:colOff>
      <xdr:row>151</xdr:row>
      <xdr:rowOff>76200</xdr:rowOff>
    </xdr:from>
    <xdr:to>
      <xdr:col>15</xdr:col>
      <xdr:colOff>19050</xdr:colOff>
      <xdr:row>151</xdr:row>
      <xdr:rowOff>76200</xdr:rowOff>
    </xdr:to>
    <xdr:sp>
      <xdr:nvSpPr>
        <xdr:cNvPr id="114" name="Line 114"/>
        <xdr:cNvSpPr>
          <a:spLocks/>
        </xdr:cNvSpPr>
      </xdr:nvSpPr>
      <xdr:spPr>
        <a:xfrm flipV="1">
          <a:off x="6610350" y="247459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151</xdr:row>
      <xdr:rowOff>76200</xdr:rowOff>
    </xdr:from>
    <xdr:to>
      <xdr:col>11</xdr:col>
      <xdr:colOff>85725</xdr:colOff>
      <xdr:row>151</xdr:row>
      <xdr:rowOff>76200</xdr:rowOff>
    </xdr:to>
    <xdr:sp>
      <xdr:nvSpPr>
        <xdr:cNvPr id="115" name="Line 115"/>
        <xdr:cNvSpPr>
          <a:spLocks/>
        </xdr:cNvSpPr>
      </xdr:nvSpPr>
      <xdr:spPr>
        <a:xfrm flipV="1">
          <a:off x="5010150" y="247459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150</xdr:row>
      <xdr:rowOff>38100</xdr:rowOff>
    </xdr:from>
    <xdr:to>
      <xdr:col>7</xdr:col>
      <xdr:colOff>200025</xdr:colOff>
      <xdr:row>153</xdr:row>
      <xdr:rowOff>114300</xdr:rowOff>
    </xdr:to>
    <xdr:sp>
      <xdr:nvSpPr>
        <xdr:cNvPr id="116" name="Line 116"/>
        <xdr:cNvSpPr>
          <a:spLocks/>
        </xdr:cNvSpPr>
      </xdr:nvSpPr>
      <xdr:spPr>
        <a:xfrm flipH="1">
          <a:off x="3971925" y="245459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150</xdr:row>
      <xdr:rowOff>28575</xdr:rowOff>
    </xdr:from>
    <xdr:to>
      <xdr:col>15</xdr:col>
      <xdr:colOff>76200</xdr:colOff>
      <xdr:row>153</xdr:row>
      <xdr:rowOff>142875</xdr:rowOff>
    </xdr:to>
    <xdr:sp>
      <xdr:nvSpPr>
        <xdr:cNvPr id="117" name="Line 117"/>
        <xdr:cNvSpPr>
          <a:spLocks/>
        </xdr:cNvSpPr>
      </xdr:nvSpPr>
      <xdr:spPr>
        <a:xfrm>
          <a:off x="8382000" y="245364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150</xdr:row>
      <xdr:rowOff>85725</xdr:rowOff>
    </xdr:from>
    <xdr:to>
      <xdr:col>7</xdr:col>
      <xdr:colOff>428625</xdr:colOff>
      <xdr:row>150</xdr:row>
      <xdr:rowOff>85725</xdr:rowOff>
    </xdr:to>
    <xdr:sp>
      <xdr:nvSpPr>
        <xdr:cNvPr id="118" name="Line 118"/>
        <xdr:cNvSpPr>
          <a:spLocks/>
        </xdr:cNvSpPr>
      </xdr:nvSpPr>
      <xdr:spPr>
        <a:xfrm>
          <a:off x="3981450" y="245935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150</xdr:row>
      <xdr:rowOff>85725</xdr:rowOff>
    </xdr:from>
    <xdr:to>
      <xdr:col>8</xdr:col>
      <xdr:colOff>561975</xdr:colOff>
      <xdr:row>150</xdr:row>
      <xdr:rowOff>85725</xdr:rowOff>
    </xdr:to>
    <xdr:sp>
      <xdr:nvSpPr>
        <xdr:cNvPr id="119" name="Line 119"/>
        <xdr:cNvSpPr>
          <a:spLocks/>
        </xdr:cNvSpPr>
      </xdr:nvSpPr>
      <xdr:spPr>
        <a:xfrm flipH="1">
          <a:off x="4581525" y="245935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145</xdr:row>
      <xdr:rowOff>76200</xdr:rowOff>
    </xdr:from>
    <xdr:to>
      <xdr:col>8</xdr:col>
      <xdr:colOff>466725</xdr:colOff>
      <xdr:row>149</xdr:row>
      <xdr:rowOff>114300</xdr:rowOff>
    </xdr:to>
    <xdr:sp>
      <xdr:nvSpPr>
        <xdr:cNvPr id="120" name="Line 120"/>
        <xdr:cNvSpPr>
          <a:spLocks/>
        </xdr:cNvSpPr>
      </xdr:nvSpPr>
      <xdr:spPr>
        <a:xfrm flipV="1">
          <a:off x="3981450" y="23774400"/>
          <a:ext cx="838200" cy="685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146</xdr:row>
      <xdr:rowOff>28575</xdr:rowOff>
    </xdr:from>
    <xdr:to>
      <xdr:col>9</xdr:col>
      <xdr:colOff>0</xdr:colOff>
      <xdr:row>150</xdr:row>
      <xdr:rowOff>76200</xdr:rowOff>
    </xdr:to>
    <xdr:sp>
      <xdr:nvSpPr>
        <xdr:cNvPr id="121" name="Arc 121"/>
        <xdr:cNvSpPr>
          <a:spLocks/>
        </xdr:cNvSpPr>
      </xdr:nvSpPr>
      <xdr:spPr>
        <a:xfrm>
          <a:off x="3914775" y="23888700"/>
          <a:ext cx="1019175" cy="695325"/>
        </a:xfrm>
        <a:custGeom>
          <a:pathLst>
            <a:path fill="none" h="14572" w="21479">
              <a:moveTo>
                <a:pt x="15944" y="-1"/>
              </a:moveTo>
              <a:cubicBezTo>
                <a:pt x="19052" y="3401"/>
                <a:pt x="20992" y="7707"/>
                <a:pt x="21479" y="12288"/>
              </a:cubicBezTo>
            </a:path>
            <a:path stroke="0" h="14572" w="21479">
              <a:moveTo>
                <a:pt x="15944" y="-1"/>
              </a:moveTo>
              <a:cubicBezTo>
                <a:pt x="19052" y="3401"/>
                <a:pt x="20992" y="7707"/>
                <a:pt x="21479" y="12288"/>
              </a:cubicBezTo>
              <a:lnTo>
                <a:pt x="0" y="14572"/>
              </a:lnTo>
              <a:lnTo>
                <a:pt x="15944" y="-1"/>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145</xdr:row>
      <xdr:rowOff>142875</xdr:rowOff>
    </xdr:from>
    <xdr:to>
      <xdr:col>9</xdr:col>
      <xdr:colOff>76200</xdr:colOff>
      <xdr:row>150</xdr:row>
      <xdr:rowOff>38100</xdr:rowOff>
    </xdr:to>
    <xdr:sp>
      <xdr:nvSpPr>
        <xdr:cNvPr id="122" name="Arc 122"/>
        <xdr:cNvSpPr>
          <a:spLocks/>
        </xdr:cNvSpPr>
      </xdr:nvSpPr>
      <xdr:spPr>
        <a:xfrm flipV="1">
          <a:off x="3819525" y="23841075"/>
          <a:ext cx="1190625" cy="704850"/>
        </a:xfrm>
        <a:custGeom>
          <a:pathLst>
            <a:path fill="none" h="13812" w="21517">
              <a:moveTo>
                <a:pt x="21517" y="1891"/>
              </a:moveTo>
              <a:cubicBezTo>
                <a:pt x="21132" y="6271"/>
                <a:pt x="19419" y="10430"/>
                <a:pt x="16606" y="13811"/>
              </a:cubicBezTo>
            </a:path>
            <a:path stroke="0" h="13812" w="21517">
              <a:moveTo>
                <a:pt x="21517" y="1891"/>
              </a:moveTo>
              <a:cubicBezTo>
                <a:pt x="21132" y="6271"/>
                <a:pt x="19419" y="10430"/>
                <a:pt x="16606" y="13811"/>
              </a:cubicBezTo>
              <a:lnTo>
                <a:pt x="0" y="0"/>
              </a:lnTo>
              <a:lnTo>
                <a:pt x="21517" y="1891"/>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131</xdr:row>
      <xdr:rowOff>38100</xdr:rowOff>
    </xdr:from>
    <xdr:to>
      <xdr:col>15</xdr:col>
      <xdr:colOff>19050</xdr:colOff>
      <xdr:row>149</xdr:row>
      <xdr:rowOff>104775</xdr:rowOff>
    </xdr:to>
    <xdr:sp>
      <xdr:nvSpPr>
        <xdr:cNvPr id="123" name="Line 123"/>
        <xdr:cNvSpPr>
          <a:spLocks/>
        </xdr:cNvSpPr>
      </xdr:nvSpPr>
      <xdr:spPr>
        <a:xfrm flipH="1" flipV="1">
          <a:off x="7724775" y="21469350"/>
          <a:ext cx="600075" cy="2981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129</xdr:row>
      <xdr:rowOff>133350</xdr:rowOff>
    </xdr:from>
    <xdr:to>
      <xdr:col>13</xdr:col>
      <xdr:colOff>409575</xdr:colOff>
      <xdr:row>130</xdr:row>
      <xdr:rowOff>104775</xdr:rowOff>
    </xdr:to>
    <xdr:sp>
      <xdr:nvSpPr>
        <xdr:cNvPr id="124" name="Line 124"/>
        <xdr:cNvSpPr>
          <a:spLocks/>
        </xdr:cNvSpPr>
      </xdr:nvSpPr>
      <xdr:spPr>
        <a:xfrm>
          <a:off x="7591425" y="21240750"/>
          <a:ext cx="952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111</xdr:row>
      <xdr:rowOff>9525</xdr:rowOff>
    </xdr:from>
    <xdr:to>
      <xdr:col>6</xdr:col>
      <xdr:colOff>295275</xdr:colOff>
      <xdr:row>122</xdr:row>
      <xdr:rowOff>0</xdr:rowOff>
    </xdr:to>
    <xdr:sp>
      <xdr:nvSpPr>
        <xdr:cNvPr id="125" name="Line 125"/>
        <xdr:cNvSpPr>
          <a:spLocks/>
        </xdr:cNvSpPr>
      </xdr:nvSpPr>
      <xdr:spPr>
        <a:xfrm flipH="1" flipV="1">
          <a:off x="3486150" y="18202275"/>
          <a:ext cx="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122</xdr:row>
      <xdr:rowOff>152400</xdr:rowOff>
    </xdr:from>
    <xdr:to>
      <xdr:col>6</xdr:col>
      <xdr:colOff>295275</xdr:colOff>
      <xdr:row>132</xdr:row>
      <xdr:rowOff>9525</xdr:rowOff>
    </xdr:to>
    <xdr:sp>
      <xdr:nvSpPr>
        <xdr:cNvPr id="126" name="Line 126"/>
        <xdr:cNvSpPr>
          <a:spLocks/>
        </xdr:cNvSpPr>
      </xdr:nvSpPr>
      <xdr:spPr>
        <a:xfrm flipV="1">
          <a:off x="3486150" y="2012632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133</xdr:row>
      <xdr:rowOff>28575</xdr:rowOff>
    </xdr:from>
    <xdr:to>
      <xdr:col>4</xdr:col>
      <xdr:colOff>104775</xdr:colOff>
      <xdr:row>133</xdr:row>
      <xdr:rowOff>152400</xdr:rowOff>
    </xdr:to>
    <xdr:sp>
      <xdr:nvSpPr>
        <xdr:cNvPr id="127" name="Line 127"/>
        <xdr:cNvSpPr>
          <a:spLocks/>
        </xdr:cNvSpPr>
      </xdr:nvSpPr>
      <xdr:spPr>
        <a:xfrm flipH="1" flipV="1">
          <a:off x="2133600" y="21783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131</xdr:row>
      <xdr:rowOff>104775</xdr:rowOff>
    </xdr:from>
    <xdr:to>
      <xdr:col>5</xdr:col>
      <xdr:colOff>47625</xdr:colOff>
      <xdr:row>131</xdr:row>
      <xdr:rowOff>104775</xdr:rowOff>
    </xdr:to>
    <xdr:sp>
      <xdr:nvSpPr>
        <xdr:cNvPr id="128" name="Line 128"/>
        <xdr:cNvSpPr>
          <a:spLocks/>
        </xdr:cNvSpPr>
      </xdr:nvSpPr>
      <xdr:spPr>
        <a:xfrm flipH="1">
          <a:off x="2581275" y="21536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133</xdr:row>
      <xdr:rowOff>85725</xdr:rowOff>
    </xdr:from>
    <xdr:to>
      <xdr:col>4</xdr:col>
      <xdr:colOff>495300</xdr:colOff>
      <xdr:row>133</xdr:row>
      <xdr:rowOff>85725</xdr:rowOff>
    </xdr:to>
    <xdr:sp>
      <xdr:nvSpPr>
        <xdr:cNvPr id="129" name="Line 129"/>
        <xdr:cNvSpPr>
          <a:spLocks/>
        </xdr:cNvSpPr>
      </xdr:nvSpPr>
      <xdr:spPr>
        <a:xfrm>
          <a:off x="2447925" y="218408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109</xdr:row>
      <xdr:rowOff>152400</xdr:rowOff>
    </xdr:from>
    <xdr:to>
      <xdr:col>4</xdr:col>
      <xdr:colOff>295275</xdr:colOff>
      <xdr:row>110</xdr:row>
      <xdr:rowOff>123825</xdr:rowOff>
    </xdr:to>
    <xdr:sp>
      <xdr:nvSpPr>
        <xdr:cNvPr id="130" name="Line 130"/>
        <xdr:cNvSpPr>
          <a:spLocks/>
        </xdr:cNvSpPr>
      </xdr:nvSpPr>
      <xdr:spPr>
        <a:xfrm>
          <a:off x="2324100" y="18021300"/>
          <a:ext cx="0" cy="133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83</xdr:row>
      <xdr:rowOff>19050</xdr:rowOff>
    </xdr:from>
    <xdr:to>
      <xdr:col>7</xdr:col>
      <xdr:colOff>0</xdr:colOff>
      <xdr:row>85</xdr:row>
      <xdr:rowOff>66675</xdr:rowOff>
    </xdr:to>
    <xdr:sp>
      <xdr:nvSpPr>
        <xdr:cNvPr id="131" name="Line 131"/>
        <xdr:cNvSpPr>
          <a:spLocks/>
        </xdr:cNvSpPr>
      </xdr:nvSpPr>
      <xdr:spPr>
        <a:xfrm flipH="1" flipV="1">
          <a:off x="3771900" y="136779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86</xdr:row>
      <xdr:rowOff>0</xdr:rowOff>
    </xdr:from>
    <xdr:to>
      <xdr:col>6</xdr:col>
      <xdr:colOff>514350</xdr:colOff>
      <xdr:row>86</xdr:row>
      <xdr:rowOff>0</xdr:rowOff>
    </xdr:to>
    <xdr:sp>
      <xdr:nvSpPr>
        <xdr:cNvPr id="132" name="Line 132"/>
        <xdr:cNvSpPr>
          <a:spLocks/>
        </xdr:cNvSpPr>
      </xdr:nvSpPr>
      <xdr:spPr>
        <a:xfrm flipH="1" flipV="1">
          <a:off x="2371725" y="141446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129</xdr:row>
      <xdr:rowOff>95250</xdr:rowOff>
    </xdr:from>
    <xdr:to>
      <xdr:col>14</xdr:col>
      <xdr:colOff>76200</xdr:colOff>
      <xdr:row>130</xdr:row>
      <xdr:rowOff>19050</xdr:rowOff>
    </xdr:to>
    <xdr:sp>
      <xdr:nvSpPr>
        <xdr:cNvPr id="133" name="Line 133"/>
        <xdr:cNvSpPr>
          <a:spLocks/>
        </xdr:cNvSpPr>
      </xdr:nvSpPr>
      <xdr:spPr>
        <a:xfrm flipH="1">
          <a:off x="7705725" y="21202650"/>
          <a:ext cx="1619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149</xdr:row>
      <xdr:rowOff>152400</xdr:rowOff>
    </xdr:from>
    <xdr:to>
      <xdr:col>15</xdr:col>
      <xdr:colOff>381000</xdr:colOff>
      <xdr:row>149</xdr:row>
      <xdr:rowOff>152400</xdr:rowOff>
    </xdr:to>
    <xdr:sp>
      <xdr:nvSpPr>
        <xdr:cNvPr id="134" name="Line 134"/>
        <xdr:cNvSpPr>
          <a:spLocks/>
        </xdr:cNvSpPr>
      </xdr:nvSpPr>
      <xdr:spPr>
        <a:xfrm flipH="1">
          <a:off x="8382000" y="244983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xdr:colOff>
      <xdr:row>130</xdr:row>
      <xdr:rowOff>133350</xdr:rowOff>
    </xdr:from>
    <xdr:to>
      <xdr:col>14</xdr:col>
      <xdr:colOff>190500</xdr:colOff>
      <xdr:row>131</xdr:row>
      <xdr:rowOff>66675</xdr:rowOff>
    </xdr:to>
    <xdr:sp>
      <xdr:nvSpPr>
        <xdr:cNvPr id="135" name="Line 135"/>
        <xdr:cNvSpPr>
          <a:spLocks/>
        </xdr:cNvSpPr>
      </xdr:nvSpPr>
      <xdr:spPr>
        <a:xfrm flipH="1" flipV="1">
          <a:off x="7829550" y="21402675"/>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83</xdr:row>
      <xdr:rowOff>28575</xdr:rowOff>
    </xdr:from>
    <xdr:to>
      <xdr:col>1</xdr:col>
      <xdr:colOff>428625</xdr:colOff>
      <xdr:row>85</xdr:row>
      <xdr:rowOff>95250</xdr:rowOff>
    </xdr:to>
    <xdr:sp>
      <xdr:nvSpPr>
        <xdr:cNvPr id="136" name="Line 136"/>
        <xdr:cNvSpPr>
          <a:spLocks/>
        </xdr:cNvSpPr>
      </xdr:nvSpPr>
      <xdr:spPr>
        <a:xfrm flipH="1" flipV="1">
          <a:off x="676275" y="136874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142</xdr:row>
      <xdr:rowOff>114300</xdr:rowOff>
    </xdr:from>
    <xdr:to>
      <xdr:col>4</xdr:col>
      <xdr:colOff>466725</xdr:colOff>
      <xdr:row>144</xdr:row>
      <xdr:rowOff>19050</xdr:rowOff>
    </xdr:to>
    <xdr:sp>
      <xdr:nvSpPr>
        <xdr:cNvPr id="137" name="Rectangle 137"/>
        <xdr:cNvSpPr>
          <a:spLocks/>
        </xdr:cNvSpPr>
      </xdr:nvSpPr>
      <xdr:spPr>
        <a:xfrm flipV="1">
          <a:off x="762000" y="23326725"/>
          <a:ext cx="1733550" cy="2286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143</xdr:row>
      <xdr:rowOff>19050</xdr:rowOff>
    </xdr:from>
    <xdr:to>
      <xdr:col>4</xdr:col>
      <xdr:colOff>400050</xdr:colOff>
      <xdr:row>143</xdr:row>
      <xdr:rowOff>19050</xdr:rowOff>
    </xdr:to>
    <xdr:sp>
      <xdr:nvSpPr>
        <xdr:cNvPr id="138" name="Line 138"/>
        <xdr:cNvSpPr>
          <a:spLocks/>
        </xdr:cNvSpPr>
      </xdr:nvSpPr>
      <xdr:spPr>
        <a:xfrm flipV="1">
          <a:off x="771525" y="23393400"/>
          <a:ext cx="1657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144</xdr:row>
      <xdr:rowOff>104775</xdr:rowOff>
    </xdr:from>
    <xdr:to>
      <xdr:col>5</xdr:col>
      <xdr:colOff>209550</xdr:colOff>
      <xdr:row>144</xdr:row>
      <xdr:rowOff>104775</xdr:rowOff>
    </xdr:to>
    <xdr:sp>
      <xdr:nvSpPr>
        <xdr:cNvPr id="139" name="Line 139"/>
        <xdr:cNvSpPr>
          <a:spLocks/>
        </xdr:cNvSpPr>
      </xdr:nvSpPr>
      <xdr:spPr>
        <a:xfrm flipH="1">
          <a:off x="2505075" y="236410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144</xdr:row>
      <xdr:rowOff>57150</xdr:rowOff>
    </xdr:from>
    <xdr:to>
      <xdr:col>1</xdr:col>
      <xdr:colOff>504825</xdr:colOff>
      <xdr:row>145</xdr:row>
      <xdr:rowOff>133350</xdr:rowOff>
    </xdr:to>
    <xdr:sp>
      <xdr:nvSpPr>
        <xdr:cNvPr id="140" name="Line 140"/>
        <xdr:cNvSpPr>
          <a:spLocks/>
        </xdr:cNvSpPr>
      </xdr:nvSpPr>
      <xdr:spPr>
        <a:xfrm flipH="1">
          <a:off x="752475" y="23593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144</xdr:row>
      <xdr:rowOff>66675</xdr:rowOff>
    </xdr:from>
    <xdr:to>
      <xdr:col>4</xdr:col>
      <xdr:colOff>466725</xdr:colOff>
      <xdr:row>145</xdr:row>
      <xdr:rowOff>142875</xdr:rowOff>
    </xdr:to>
    <xdr:sp>
      <xdr:nvSpPr>
        <xdr:cNvPr id="141" name="Line 141"/>
        <xdr:cNvSpPr>
          <a:spLocks/>
        </xdr:cNvSpPr>
      </xdr:nvSpPr>
      <xdr:spPr>
        <a:xfrm flipH="1">
          <a:off x="2495550" y="236029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144</xdr:row>
      <xdr:rowOff>114300</xdr:rowOff>
    </xdr:from>
    <xdr:to>
      <xdr:col>4</xdr:col>
      <xdr:colOff>419100</xdr:colOff>
      <xdr:row>144</xdr:row>
      <xdr:rowOff>114300</xdr:rowOff>
    </xdr:to>
    <xdr:sp>
      <xdr:nvSpPr>
        <xdr:cNvPr id="142" name="Line 142"/>
        <xdr:cNvSpPr>
          <a:spLocks/>
        </xdr:cNvSpPr>
      </xdr:nvSpPr>
      <xdr:spPr>
        <a:xfrm>
          <a:off x="1314450" y="236505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142</xdr:row>
      <xdr:rowOff>123825</xdr:rowOff>
    </xdr:from>
    <xdr:to>
      <xdr:col>1</xdr:col>
      <xdr:colOff>571500</xdr:colOff>
      <xdr:row>144</xdr:row>
      <xdr:rowOff>9525</xdr:rowOff>
    </xdr:to>
    <xdr:sp>
      <xdr:nvSpPr>
        <xdr:cNvPr id="143" name="Line 143"/>
        <xdr:cNvSpPr>
          <a:spLocks/>
        </xdr:cNvSpPr>
      </xdr:nvSpPr>
      <xdr:spPr>
        <a:xfrm flipH="1">
          <a:off x="819150" y="23336250"/>
          <a:ext cx="0" cy="209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144</xdr:row>
      <xdr:rowOff>114300</xdr:rowOff>
    </xdr:from>
    <xdr:to>
      <xdr:col>2</xdr:col>
      <xdr:colOff>142875</xdr:colOff>
      <xdr:row>144</xdr:row>
      <xdr:rowOff>114300</xdr:rowOff>
    </xdr:to>
    <xdr:sp>
      <xdr:nvSpPr>
        <xdr:cNvPr id="144" name="Line 144"/>
        <xdr:cNvSpPr>
          <a:spLocks/>
        </xdr:cNvSpPr>
      </xdr:nvSpPr>
      <xdr:spPr>
        <a:xfrm flipV="1">
          <a:off x="809625" y="236505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142</xdr:row>
      <xdr:rowOff>104775</xdr:rowOff>
    </xdr:from>
    <xdr:to>
      <xdr:col>1</xdr:col>
      <xdr:colOff>466725</xdr:colOff>
      <xdr:row>142</xdr:row>
      <xdr:rowOff>104775</xdr:rowOff>
    </xdr:to>
    <xdr:sp>
      <xdr:nvSpPr>
        <xdr:cNvPr id="145" name="Line 145"/>
        <xdr:cNvSpPr>
          <a:spLocks/>
        </xdr:cNvSpPr>
      </xdr:nvSpPr>
      <xdr:spPr>
        <a:xfrm flipH="1">
          <a:off x="581025" y="23317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144</xdr:row>
      <xdr:rowOff>28575</xdr:rowOff>
    </xdr:from>
    <xdr:to>
      <xdr:col>1</xdr:col>
      <xdr:colOff>476250</xdr:colOff>
      <xdr:row>144</xdr:row>
      <xdr:rowOff>28575</xdr:rowOff>
    </xdr:to>
    <xdr:sp>
      <xdr:nvSpPr>
        <xdr:cNvPr id="146" name="Line 146"/>
        <xdr:cNvSpPr>
          <a:spLocks/>
        </xdr:cNvSpPr>
      </xdr:nvSpPr>
      <xdr:spPr>
        <a:xfrm flipH="1" flipV="1">
          <a:off x="590550" y="23564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142</xdr:row>
      <xdr:rowOff>104775</xdr:rowOff>
    </xdr:from>
    <xdr:to>
      <xdr:col>1</xdr:col>
      <xdr:colOff>400050</xdr:colOff>
      <xdr:row>143</xdr:row>
      <xdr:rowOff>19050</xdr:rowOff>
    </xdr:to>
    <xdr:sp>
      <xdr:nvSpPr>
        <xdr:cNvPr id="147" name="Line 147"/>
        <xdr:cNvSpPr>
          <a:spLocks/>
        </xdr:cNvSpPr>
      </xdr:nvSpPr>
      <xdr:spPr>
        <a:xfrm flipH="1">
          <a:off x="647700" y="233172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143</xdr:row>
      <xdr:rowOff>142875</xdr:rowOff>
    </xdr:from>
    <xdr:to>
      <xdr:col>1</xdr:col>
      <xdr:colOff>400050</xdr:colOff>
      <xdr:row>144</xdr:row>
      <xdr:rowOff>19050</xdr:rowOff>
    </xdr:to>
    <xdr:sp>
      <xdr:nvSpPr>
        <xdr:cNvPr id="148" name="Line 148"/>
        <xdr:cNvSpPr>
          <a:spLocks/>
        </xdr:cNvSpPr>
      </xdr:nvSpPr>
      <xdr:spPr>
        <a:xfrm flipV="1">
          <a:off x="647700" y="235172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142</xdr:row>
      <xdr:rowOff>114300</xdr:rowOff>
    </xdr:from>
    <xdr:to>
      <xdr:col>4</xdr:col>
      <xdr:colOff>409575</xdr:colOff>
      <xdr:row>144</xdr:row>
      <xdr:rowOff>0</xdr:rowOff>
    </xdr:to>
    <xdr:sp>
      <xdr:nvSpPr>
        <xdr:cNvPr id="149" name="Line 149"/>
        <xdr:cNvSpPr>
          <a:spLocks/>
        </xdr:cNvSpPr>
      </xdr:nvSpPr>
      <xdr:spPr>
        <a:xfrm>
          <a:off x="2438400" y="23326725"/>
          <a:ext cx="0" cy="209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142</xdr:row>
      <xdr:rowOff>104775</xdr:rowOff>
    </xdr:from>
    <xdr:to>
      <xdr:col>5</xdr:col>
      <xdr:colOff>171450</xdr:colOff>
      <xdr:row>142</xdr:row>
      <xdr:rowOff>133350</xdr:rowOff>
    </xdr:to>
    <xdr:sp>
      <xdr:nvSpPr>
        <xdr:cNvPr id="150" name="Line 150"/>
        <xdr:cNvSpPr>
          <a:spLocks/>
        </xdr:cNvSpPr>
      </xdr:nvSpPr>
      <xdr:spPr>
        <a:xfrm flipH="1">
          <a:off x="2600325" y="23317200"/>
          <a:ext cx="1809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97</xdr:row>
      <xdr:rowOff>38100</xdr:rowOff>
    </xdr:from>
    <xdr:to>
      <xdr:col>7</xdr:col>
      <xdr:colOff>0</xdr:colOff>
      <xdr:row>97</xdr:row>
      <xdr:rowOff>38100</xdr:rowOff>
    </xdr:to>
    <xdr:sp>
      <xdr:nvSpPr>
        <xdr:cNvPr id="151" name="Line 151"/>
        <xdr:cNvSpPr>
          <a:spLocks/>
        </xdr:cNvSpPr>
      </xdr:nvSpPr>
      <xdr:spPr>
        <a:xfrm>
          <a:off x="3581400" y="159639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133</xdr:row>
      <xdr:rowOff>28575</xdr:rowOff>
    </xdr:from>
    <xdr:to>
      <xdr:col>4</xdr:col>
      <xdr:colOff>504825</xdr:colOff>
      <xdr:row>133</xdr:row>
      <xdr:rowOff>152400</xdr:rowOff>
    </xdr:to>
    <xdr:sp>
      <xdr:nvSpPr>
        <xdr:cNvPr id="152" name="Line 152"/>
        <xdr:cNvSpPr>
          <a:spLocks/>
        </xdr:cNvSpPr>
      </xdr:nvSpPr>
      <xdr:spPr>
        <a:xfrm flipV="1">
          <a:off x="2533650" y="21783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84</xdr:row>
      <xdr:rowOff>0</xdr:rowOff>
    </xdr:from>
    <xdr:to>
      <xdr:col>6</xdr:col>
      <xdr:colOff>561975</xdr:colOff>
      <xdr:row>84</xdr:row>
      <xdr:rowOff>0</xdr:rowOff>
    </xdr:to>
    <xdr:sp>
      <xdr:nvSpPr>
        <xdr:cNvPr id="153" name="Line 153"/>
        <xdr:cNvSpPr>
          <a:spLocks/>
        </xdr:cNvSpPr>
      </xdr:nvSpPr>
      <xdr:spPr>
        <a:xfrm>
          <a:off x="3467100" y="13820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83</xdr:row>
      <xdr:rowOff>142875</xdr:rowOff>
    </xdr:from>
    <xdr:to>
      <xdr:col>7</xdr:col>
      <xdr:colOff>47625</xdr:colOff>
      <xdr:row>85</xdr:row>
      <xdr:rowOff>57150</xdr:rowOff>
    </xdr:to>
    <xdr:sp>
      <xdr:nvSpPr>
        <xdr:cNvPr id="154" name="Line 154"/>
        <xdr:cNvSpPr>
          <a:spLocks/>
        </xdr:cNvSpPr>
      </xdr:nvSpPr>
      <xdr:spPr>
        <a:xfrm>
          <a:off x="3819525" y="138017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85</xdr:row>
      <xdr:rowOff>19050</xdr:rowOff>
    </xdr:from>
    <xdr:to>
      <xdr:col>9</xdr:col>
      <xdr:colOff>390525</xdr:colOff>
      <xdr:row>95</xdr:row>
      <xdr:rowOff>66675</xdr:rowOff>
    </xdr:to>
    <xdr:sp>
      <xdr:nvSpPr>
        <xdr:cNvPr id="155" name="Line 155"/>
        <xdr:cNvSpPr>
          <a:spLocks/>
        </xdr:cNvSpPr>
      </xdr:nvSpPr>
      <xdr:spPr>
        <a:xfrm>
          <a:off x="5324475" y="14001750"/>
          <a:ext cx="0" cy="1666875"/>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84</xdr:row>
      <xdr:rowOff>9525</xdr:rowOff>
    </xdr:from>
    <xdr:to>
      <xdr:col>9</xdr:col>
      <xdr:colOff>390525</xdr:colOff>
      <xdr:row>84</xdr:row>
      <xdr:rowOff>133350</xdr:rowOff>
    </xdr:to>
    <xdr:sp>
      <xdr:nvSpPr>
        <xdr:cNvPr id="156" name="Line 156"/>
        <xdr:cNvSpPr>
          <a:spLocks/>
        </xdr:cNvSpPr>
      </xdr:nvSpPr>
      <xdr:spPr>
        <a:xfrm flipV="1">
          <a:off x="5324475" y="138303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126</xdr:row>
      <xdr:rowOff>38100</xdr:rowOff>
    </xdr:from>
    <xdr:to>
      <xdr:col>12</xdr:col>
      <xdr:colOff>190500</xdr:colOff>
      <xdr:row>126</xdr:row>
      <xdr:rowOff>38100</xdr:rowOff>
    </xdr:to>
    <xdr:sp>
      <xdr:nvSpPr>
        <xdr:cNvPr id="157" name="Line 157"/>
        <xdr:cNvSpPr>
          <a:spLocks/>
        </xdr:cNvSpPr>
      </xdr:nvSpPr>
      <xdr:spPr>
        <a:xfrm flipV="1">
          <a:off x="6743700" y="2065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83</xdr:row>
      <xdr:rowOff>123825</xdr:rowOff>
    </xdr:from>
    <xdr:to>
      <xdr:col>11</xdr:col>
      <xdr:colOff>295275</xdr:colOff>
      <xdr:row>85</xdr:row>
      <xdr:rowOff>66675</xdr:rowOff>
    </xdr:to>
    <xdr:sp>
      <xdr:nvSpPr>
        <xdr:cNvPr id="158" name="Line 158"/>
        <xdr:cNvSpPr>
          <a:spLocks/>
        </xdr:cNvSpPr>
      </xdr:nvSpPr>
      <xdr:spPr>
        <a:xfrm flipH="1">
          <a:off x="6410325" y="137826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83</xdr:row>
      <xdr:rowOff>0</xdr:rowOff>
    </xdr:from>
    <xdr:to>
      <xdr:col>11</xdr:col>
      <xdr:colOff>295275</xdr:colOff>
      <xdr:row>84</xdr:row>
      <xdr:rowOff>76200</xdr:rowOff>
    </xdr:to>
    <xdr:sp>
      <xdr:nvSpPr>
        <xdr:cNvPr id="159" name="Line 159"/>
        <xdr:cNvSpPr>
          <a:spLocks/>
        </xdr:cNvSpPr>
      </xdr:nvSpPr>
      <xdr:spPr>
        <a:xfrm flipH="1">
          <a:off x="6315075" y="13658850"/>
          <a:ext cx="95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238125</xdr:colOff>
      <xdr:row>84</xdr:row>
      <xdr:rowOff>85725</xdr:rowOff>
    </xdr:from>
    <xdr:to>
      <xdr:col>11</xdr:col>
      <xdr:colOff>295275</xdr:colOff>
      <xdr:row>84</xdr:row>
      <xdr:rowOff>85725</xdr:rowOff>
    </xdr:to>
    <xdr:sp>
      <xdr:nvSpPr>
        <xdr:cNvPr id="160" name="Line 160"/>
        <xdr:cNvSpPr>
          <a:spLocks/>
        </xdr:cNvSpPr>
      </xdr:nvSpPr>
      <xdr:spPr>
        <a:xfrm flipH="1">
          <a:off x="6353175" y="13906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84</xdr:row>
      <xdr:rowOff>95250</xdr:rowOff>
    </xdr:from>
    <xdr:to>
      <xdr:col>7</xdr:col>
      <xdr:colOff>123825</xdr:colOff>
      <xdr:row>84</xdr:row>
      <xdr:rowOff>95250</xdr:rowOff>
    </xdr:to>
    <xdr:sp>
      <xdr:nvSpPr>
        <xdr:cNvPr id="161" name="Line 161"/>
        <xdr:cNvSpPr>
          <a:spLocks/>
        </xdr:cNvSpPr>
      </xdr:nvSpPr>
      <xdr:spPr>
        <a:xfrm>
          <a:off x="3819525" y="13916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84</xdr:row>
      <xdr:rowOff>95250</xdr:rowOff>
    </xdr:from>
    <xdr:to>
      <xdr:col>7</xdr:col>
      <xdr:colOff>257175</xdr:colOff>
      <xdr:row>84</xdr:row>
      <xdr:rowOff>95250</xdr:rowOff>
    </xdr:to>
    <xdr:sp>
      <xdr:nvSpPr>
        <xdr:cNvPr id="162" name="Line 162"/>
        <xdr:cNvSpPr>
          <a:spLocks/>
        </xdr:cNvSpPr>
      </xdr:nvSpPr>
      <xdr:spPr>
        <a:xfrm flipH="1">
          <a:off x="3962400" y="139160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82</xdr:row>
      <xdr:rowOff>152400</xdr:rowOff>
    </xdr:from>
    <xdr:to>
      <xdr:col>7</xdr:col>
      <xdr:colOff>152400</xdr:colOff>
      <xdr:row>84</xdr:row>
      <xdr:rowOff>85725</xdr:rowOff>
    </xdr:to>
    <xdr:sp>
      <xdr:nvSpPr>
        <xdr:cNvPr id="163" name="Line 163"/>
        <xdr:cNvSpPr>
          <a:spLocks/>
        </xdr:cNvSpPr>
      </xdr:nvSpPr>
      <xdr:spPr>
        <a:xfrm>
          <a:off x="3905250" y="13649325"/>
          <a:ext cx="190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145</xdr:row>
      <xdr:rowOff>152400</xdr:rowOff>
    </xdr:from>
    <xdr:to>
      <xdr:col>9</xdr:col>
      <xdr:colOff>66675</xdr:colOff>
      <xdr:row>149</xdr:row>
      <xdr:rowOff>114300</xdr:rowOff>
    </xdr:to>
    <xdr:sp>
      <xdr:nvSpPr>
        <xdr:cNvPr id="164" name="Line 164"/>
        <xdr:cNvSpPr>
          <a:spLocks/>
        </xdr:cNvSpPr>
      </xdr:nvSpPr>
      <xdr:spPr>
        <a:xfrm>
          <a:off x="4743450" y="23850600"/>
          <a:ext cx="257175" cy="609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85</xdr:row>
      <xdr:rowOff>95250</xdr:rowOff>
    </xdr:from>
    <xdr:to>
      <xdr:col>7</xdr:col>
      <xdr:colOff>9525</xdr:colOff>
      <xdr:row>95</xdr:row>
      <xdr:rowOff>85725</xdr:rowOff>
    </xdr:to>
    <xdr:sp>
      <xdr:nvSpPr>
        <xdr:cNvPr id="165" name="Line 165"/>
        <xdr:cNvSpPr>
          <a:spLocks/>
        </xdr:cNvSpPr>
      </xdr:nvSpPr>
      <xdr:spPr>
        <a:xfrm flipH="1" flipV="1">
          <a:off x="3771900" y="14077950"/>
          <a:ext cx="9525" cy="16097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0</xdr:rowOff>
    </xdr:from>
    <xdr:to>
      <xdr:col>8</xdr:col>
      <xdr:colOff>504825</xdr:colOff>
      <xdr:row>86</xdr:row>
      <xdr:rowOff>0</xdr:rowOff>
    </xdr:to>
    <xdr:sp>
      <xdr:nvSpPr>
        <xdr:cNvPr id="166" name="Line 166"/>
        <xdr:cNvSpPr>
          <a:spLocks/>
        </xdr:cNvSpPr>
      </xdr:nvSpPr>
      <xdr:spPr>
        <a:xfrm flipV="1">
          <a:off x="4038600" y="13982700"/>
          <a:ext cx="819150" cy="1619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86</xdr:row>
      <xdr:rowOff>0</xdr:rowOff>
    </xdr:from>
    <xdr:to>
      <xdr:col>7</xdr:col>
      <xdr:colOff>266700</xdr:colOff>
      <xdr:row>95</xdr:row>
      <xdr:rowOff>66675</xdr:rowOff>
    </xdr:to>
    <xdr:sp>
      <xdr:nvSpPr>
        <xdr:cNvPr id="167" name="Line 167"/>
        <xdr:cNvSpPr>
          <a:spLocks/>
        </xdr:cNvSpPr>
      </xdr:nvSpPr>
      <xdr:spPr>
        <a:xfrm flipH="1">
          <a:off x="4038600" y="14144625"/>
          <a:ext cx="0" cy="152400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85</xdr:row>
      <xdr:rowOff>19050</xdr:rowOff>
    </xdr:from>
    <xdr:to>
      <xdr:col>8</xdr:col>
      <xdr:colOff>514350</xdr:colOff>
      <xdr:row>95</xdr:row>
      <xdr:rowOff>57150</xdr:rowOff>
    </xdr:to>
    <xdr:sp>
      <xdr:nvSpPr>
        <xdr:cNvPr id="168" name="Line 168"/>
        <xdr:cNvSpPr>
          <a:spLocks/>
        </xdr:cNvSpPr>
      </xdr:nvSpPr>
      <xdr:spPr>
        <a:xfrm>
          <a:off x="4867275" y="14001750"/>
          <a:ext cx="0" cy="1657350"/>
        </a:xfrm>
        <a:prstGeom prst="line">
          <a:avLst/>
        </a:prstGeom>
        <a:noFill/>
        <a:ln w="12700"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85</xdr:row>
      <xdr:rowOff>0</xdr:rowOff>
    </xdr:from>
    <xdr:to>
      <xdr:col>9</xdr:col>
      <xdr:colOff>390525</xdr:colOff>
      <xdr:row>85</xdr:row>
      <xdr:rowOff>0</xdr:rowOff>
    </xdr:to>
    <xdr:sp>
      <xdr:nvSpPr>
        <xdr:cNvPr id="169" name="Line 169"/>
        <xdr:cNvSpPr>
          <a:spLocks/>
        </xdr:cNvSpPr>
      </xdr:nvSpPr>
      <xdr:spPr>
        <a:xfrm>
          <a:off x="4857750" y="13982700"/>
          <a:ext cx="4667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85</xdr:row>
      <xdr:rowOff>0</xdr:rowOff>
    </xdr:from>
    <xdr:to>
      <xdr:col>11</xdr:col>
      <xdr:colOff>95250</xdr:colOff>
      <xdr:row>86</xdr:row>
      <xdr:rowOff>19050</xdr:rowOff>
    </xdr:to>
    <xdr:sp>
      <xdr:nvSpPr>
        <xdr:cNvPr id="170" name="Line 170"/>
        <xdr:cNvSpPr>
          <a:spLocks/>
        </xdr:cNvSpPr>
      </xdr:nvSpPr>
      <xdr:spPr>
        <a:xfrm>
          <a:off x="5314950" y="13982700"/>
          <a:ext cx="895350" cy="1809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85</xdr:row>
      <xdr:rowOff>104775</xdr:rowOff>
    </xdr:from>
    <xdr:to>
      <xdr:col>7</xdr:col>
      <xdr:colOff>276225</xdr:colOff>
      <xdr:row>85</xdr:row>
      <xdr:rowOff>104775</xdr:rowOff>
    </xdr:to>
    <xdr:sp>
      <xdr:nvSpPr>
        <xdr:cNvPr id="171" name="Line 171"/>
        <xdr:cNvSpPr>
          <a:spLocks/>
        </xdr:cNvSpPr>
      </xdr:nvSpPr>
      <xdr:spPr>
        <a:xfrm flipV="1">
          <a:off x="3762375" y="14087475"/>
          <a:ext cx="285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85</xdr:row>
      <xdr:rowOff>104775</xdr:rowOff>
    </xdr:from>
    <xdr:to>
      <xdr:col>11</xdr:col>
      <xdr:colOff>361950</xdr:colOff>
      <xdr:row>85</xdr:row>
      <xdr:rowOff>104775</xdr:rowOff>
    </xdr:to>
    <xdr:sp>
      <xdr:nvSpPr>
        <xdr:cNvPr id="172" name="Line 172"/>
        <xdr:cNvSpPr>
          <a:spLocks/>
        </xdr:cNvSpPr>
      </xdr:nvSpPr>
      <xdr:spPr>
        <a:xfrm flipV="1">
          <a:off x="6191250" y="14087475"/>
          <a:ext cx="2857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85</xdr:row>
      <xdr:rowOff>95250</xdr:rowOff>
    </xdr:from>
    <xdr:to>
      <xdr:col>11</xdr:col>
      <xdr:colOff>361950</xdr:colOff>
      <xdr:row>95</xdr:row>
      <xdr:rowOff>76200</xdr:rowOff>
    </xdr:to>
    <xdr:sp>
      <xdr:nvSpPr>
        <xdr:cNvPr id="173" name="Line 173"/>
        <xdr:cNvSpPr>
          <a:spLocks/>
        </xdr:cNvSpPr>
      </xdr:nvSpPr>
      <xdr:spPr>
        <a:xfrm>
          <a:off x="6467475" y="14077950"/>
          <a:ext cx="19050" cy="1600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86</xdr:row>
      <xdr:rowOff>9525</xdr:rowOff>
    </xdr:from>
    <xdr:to>
      <xdr:col>12</xdr:col>
      <xdr:colOff>95250</xdr:colOff>
      <xdr:row>86</xdr:row>
      <xdr:rowOff>9525</xdr:rowOff>
    </xdr:to>
    <xdr:sp>
      <xdr:nvSpPr>
        <xdr:cNvPr id="174" name="Line 174"/>
        <xdr:cNvSpPr>
          <a:spLocks/>
        </xdr:cNvSpPr>
      </xdr:nvSpPr>
      <xdr:spPr>
        <a:xfrm>
          <a:off x="6534150" y="14154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111</xdr:row>
      <xdr:rowOff>9525</xdr:rowOff>
    </xdr:from>
    <xdr:to>
      <xdr:col>13</xdr:col>
      <xdr:colOff>381000</xdr:colOff>
      <xdr:row>111</xdr:row>
      <xdr:rowOff>9525</xdr:rowOff>
    </xdr:to>
    <xdr:sp>
      <xdr:nvSpPr>
        <xdr:cNvPr id="175" name="Line 175"/>
        <xdr:cNvSpPr>
          <a:spLocks/>
        </xdr:cNvSpPr>
      </xdr:nvSpPr>
      <xdr:spPr>
        <a:xfrm>
          <a:off x="3810000" y="18202275"/>
          <a:ext cx="3848100" cy="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96</xdr:row>
      <xdr:rowOff>95250</xdr:rowOff>
    </xdr:from>
    <xdr:to>
      <xdr:col>1</xdr:col>
      <xdr:colOff>476250</xdr:colOff>
      <xdr:row>97</xdr:row>
      <xdr:rowOff>47625</xdr:rowOff>
    </xdr:to>
    <xdr:sp>
      <xdr:nvSpPr>
        <xdr:cNvPr id="176" name="Line 176"/>
        <xdr:cNvSpPr>
          <a:spLocks/>
        </xdr:cNvSpPr>
      </xdr:nvSpPr>
      <xdr:spPr>
        <a:xfrm flipV="1">
          <a:off x="695325" y="15859125"/>
          <a:ext cx="28575" cy="114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98</xdr:row>
      <xdr:rowOff>142875</xdr:rowOff>
    </xdr:from>
    <xdr:to>
      <xdr:col>4</xdr:col>
      <xdr:colOff>333375</xdr:colOff>
      <xdr:row>99</xdr:row>
      <xdr:rowOff>95250</xdr:rowOff>
    </xdr:to>
    <xdr:sp>
      <xdr:nvSpPr>
        <xdr:cNvPr id="177" name="Line 177"/>
        <xdr:cNvSpPr>
          <a:spLocks/>
        </xdr:cNvSpPr>
      </xdr:nvSpPr>
      <xdr:spPr>
        <a:xfrm flipV="1">
          <a:off x="2333625" y="16230600"/>
          <a:ext cx="28575" cy="114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97</xdr:row>
      <xdr:rowOff>0</xdr:rowOff>
    </xdr:from>
    <xdr:to>
      <xdr:col>2</xdr:col>
      <xdr:colOff>190500</xdr:colOff>
      <xdr:row>97</xdr:row>
      <xdr:rowOff>76200</xdr:rowOff>
    </xdr:to>
    <xdr:sp>
      <xdr:nvSpPr>
        <xdr:cNvPr id="178" name="Line 178"/>
        <xdr:cNvSpPr>
          <a:spLocks/>
        </xdr:cNvSpPr>
      </xdr:nvSpPr>
      <xdr:spPr>
        <a:xfrm>
          <a:off x="714375" y="15925800"/>
          <a:ext cx="342900" cy="762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97</xdr:row>
      <xdr:rowOff>123825</xdr:rowOff>
    </xdr:from>
    <xdr:to>
      <xdr:col>4</xdr:col>
      <xdr:colOff>314325</xdr:colOff>
      <xdr:row>99</xdr:row>
      <xdr:rowOff>38100</xdr:rowOff>
    </xdr:to>
    <xdr:sp>
      <xdr:nvSpPr>
        <xdr:cNvPr id="179" name="Line 179"/>
        <xdr:cNvSpPr>
          <a:spLocks/>
        </xdr:cNvSpPr>
      </xdr:nvSpPr>
      <xdr:spPr>
        <a:xfrm>
          <a:off x="1276350" y="16049625"/>
          <a:ext cx="1066800" cy="2381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108</xdr:row>
      <xdr:rowOff>142875</xdr:rowOff>
    </xdr:from>
    <xdr:to>
      <xdr:col>6</xdr:col>
      <xdr:colOff>485775</xdr:colOff>
      <xdr:row>111</xdr:row>
      <xdr:rowOff>0</xdr:rowOff>
    </xdr:to>
    <xdr:sp>
      <xdr:nvSpPr>
        <xdr:cNvPr id="180" name="Line 180"/>
        <xdr:cNvSpPr>
          <a:spLocks/>
        </xdr:cNvSpPr>
      </xdr:nvSpPr>
      <xdr:spPr>
        <a:xfrm>
          <a:off x="3676650" y="17849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138</xdr:row>
      <xdr:rowOff>57150</xdr:rowOff>
    </xdr:from>
    <xdr:to>
      <xdr:col>14</xdr:col>
      <xdr:colOff>238125</xdr:colOff>
      <xdr:row>138</xdr:row>
      <xdr:rowOff>104775</xdr:rowOff>
    </xdr:to>
    <xdr:sp>
      <xdr:nvSpPr>
        <xdr:cNvPr id="181" name="Line 181"/>
        <xdr:cNvSpPr>
          <a:spLocks/>
        </xdr:cNvSpPr>
      </xdr:nvSpPr>
      <xdr:spPr>
        <a:xfrm flipV="1">
          <a:off x="7743825" y="22621875"/>
          <a:ext cx="28575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145</xdr:row>
      <xdr:rowOff>57150</xdr:rowOff>
    </xdr:from>
    <xdr:to>
      <xdr:col>9</xdr:col>
      <xdr:colOff>200025</xdr:colOff>
      <xdr:row>146</xdr:row>
      <xdr:rowOff>85725</xdr:rowOff>
    </xdr:to>
    <xdr:sp>
      <xdr:nvSpPr>
        <xdr:cNvPr id="182" name="Line 182"/>
        <xdr:cNvSpPr>
          <a:spLocks/>
        </xdr:cNvSpPr>
      </xdr:nvSpPr>
      <xdr:spPr>
        <a:xfrm flipH="1">
          <a:off x="4848225" y="23755350"/>
          <a:ext cx="2857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147</xdr:row>
      <xdr:rowOff>95250</xdr:rowOff>
    </xdr:from>
    <xdr:to>
      <xdr:col>10</xdr:col>
      <xdr:colOff>561975</xdr:colOff>
      <xdr:row>148</xdr:row>
      <xdr:rowOff>85725</xdr:rowOff>
    </xdr:to>
    <xdr:sp>
      <xdr:nvSpPr>
        <xdr:cNvPr id="183" name="Line 183"/>
        <xdr:cNvSpPr>
          <a:spLocks/>
        </xdr:cNvSpPr>
      </xdr:nvSpPr>
      <xdr:spPr>
        <a:xfrm flipH="1">
          <a:off x="4933950" y="24117300"/>
          <a:ext cx="1143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147</xdr:row>
      <xdr:rowOff>114300</xdr:rowOff>
    </xdr:from>
    <xdr:to>
      <xdr:col>14</xdr:col>
      <xdr:colOff>457200</xdr:colOff>
      <xdr:row>147</xdr:row>
      <xdr:rowOff>152400</xdr:rowOff>
    </xdr:to>
    <xdr:sp>
      <xdr:nvSpPr>
        <xdr:cNvPr id="184" name="Line 184"/>
        <xdr:cNvSpPr>
          <a:spLocks/>
        </xdr:cNvSpPr>
      </xdr:nvSpPr>
      <xdr:spPr>
        <a:xfrm>
          <a:off x="8096250" y="24136350"/>
          <a:ext cx="15240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86</xdr:row>
      <xdr:rowOff>9525</xdr:rowOff>
    </xdr:from>
    <xdr:to>
      <xdr:col>11</xdr:col>
      <xdr:colOff>361950</xdr:colOff>
      <xdr:row>86</xdr:row>
      <xdr:rowOff>9525</xdr:rowOff>
    </xdr:to>
    <xdr:sp>
      <xdr:nvSpPr>
        <xdr:cNvPr id="185" name="Line 185"/>
        <xdr:cNvSpPr>
          <a:spLocks/>
        </xdr:cNvSpPr>
      </xdr:nvSpPr>
      <xdr:spPr>
        <a:xfrm flipV="1">
          <a:off x="6210300" y="14154150"/>
          <a:ext cx="257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86</xdr:row>
      <xdr:rowOff>0</xdr:rowOff>
    </xdr:from>
    <xdr:to>
      <xdr:col>11</xdr:col>
      <xdr:colOff>85725</xdr:colOff>
      <xdr:row>86</xdr:row>
      <xdr:rowOff>66675</xdr:rowOff>
    </xdr:to>
    <xdr:sp>
      <xdr:nvSpPr>
        <xdr:cNvPr id="186" name="Line 186"/>
        <xdr:cNvSpPr>
          <a:spLocks/>
        </xdr:cNvSpPr>
      </xdr:nvSpPr>
      <xdr:spPr>
        <a:xfrm>
          <a:off x="6200775" y="141446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104775</xdr:rowOff>
    </xdr:from>
    <xdr:to>
      <xdr:col>7</xdr:col>
      <xdr:colOff>266700</xdr:colOff>
      <xdr:row>86</xdr:row>
      <xdr:rowOff>0</xdr:rowOff>
    </xdr:to>
    <xdr:sp>
      <xdr:nvSpPr>
        <xdr:cNvPr id="187" name="Line 187"/>
        <xdr:cNvSpPr>
          <a:spLocks/>
        </xdr:cNvSpPr>
      </xdr:nvSpPr>
      <xdr:spPr>
        <a:xfrm>
          <a:off x="4038600" y="14087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86</xdr:row>
      <xdr:rowOff>0</xdr:rowOff>
    </xdr:from>
    <xdr:to>
      <xdr:col>7</xdr:col>
      <xdr:colOff>257175</xdr:colOff>
      <xdr:row>86</xdr:row>
      <xdr:rowOff>0</xdr:rowOff>
    </xdr:to>
    <xdr:sp>
      <xdr:nvSpPr>
        <xdr:cNvPr id="188" name="Line 188"/>
        <xdr:cNvSpPr>
          <a:spLocks/>
        </xdr:cNvSpPr>
      </xdr:nvSpPr>
      <xdr:spPr>
        <a:xfrm flipH="1">
          <a:off x="3781425" y="14144625"/>
          <a:ext cx="247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103</xdr:row>
      <xdr:rowOff>0</xdr:rowOff>
    </xdr:from>
    <xdr:to>
      <xdr:col>14</xdr:col>
      <xdr:colOff>304800</xdr:colOff>
      <xdr:row>111</xdr:row>
      <xdr:rowOff>76200</xdr:rowOff>
    </xdr:to>
    <xdr:sp>
      <xdr:nvSpPr>
        <xdr:cNvPr id="189" name="Line 189"/>
        <xdr:cNvSpPr>
          <a:spLocks/>
        </xdr:cNvSpPr>
      </xdr:nvSpPr>
      <xdr:spPr>
        <a:xfrm flipV="1">
          <a:off x="8096250" y="16897350"/>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98</xdr:row>
      <xdr:rowOff>0</xdr:rowOff>
    </xdr:from>
    <xdr:to>
      <xdr:col>14</xdr:col>
      <xdr:colOff>304800</xdr:colOff>
      <xdr:row>102</xdr:row>
      <xdr:rowOff>28575</xdr:rowOff>
    </xdr:to>
    <xdr:sp>
      <xdr:nvSpPr>
        <xdr:cNvPr id="190" name="Line 190"/>
        <xdr:cNvSpPr>
          <a:spLocks/>
        </xdr:cNvSpPr>
      </xdr:nvSpPr>
      <xdr:spPr>
        <a:xfrm flipV="1">
          <a:off x="8096250" y="160877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504825</xdr:colOff>
      <xdr:row>111</xdr:row>
      <xdr:rowOff>9525</xdr:rowOff>
    </xdr:from>
    <xdr:to>
      <xdr:col>14</xdr:col>
      <xdr:colOff>161925</xdr:colOff>
      <xdr:row>111</xdr:row>
      <xdr:rowOff>9525</xdr:rowOff>
    </xdr:to>
    <xdr:sp>
      <xdr:nvSpPr>
        <xdr:cNvPr id="191" name="Line 191"/>
        <xdr:cNvSpPr>
          <a:spLocks/>
        </xdr:cNvSpPr>
      </xdr:nvSpPr>
      <xdr:spPr>
        <a:xfrm>
          <a:off x="7781925" y="18202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111</xdr:row>
      <xdr:rowOff>0</xdr:rowOff>
    </xdr:from>
    <xdr:to>
      <xdr:col>14</xdr:col>
      <xdr:colOff>495300</xdr:colOff>
      <xdr:row>111</xdr:row>
      <xdr:rowOff>0</xdr:rowOff>
    </xdr:to>
    <xdr:sp>
      <xdr:nvSpPr>
        <xdr:cNvPr id="192" name="Line 192"/>
        <xdr:cNvSpPr>
          <a:spLocks/>
        </xdr:cNvSpPr>
      </xdr:nvSpPr>
      <xdr:spPr>
        <a:xfrm flipH="1">
          <a:off x="8143875" y="1819275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128</xdr:row>
      <xdr:rowOff>66675</xdr:rowOff>
    </xdr:from>
    <xdr:to>
      <xdr:col>10</xdr:col>
      <xdr:colOff>457200</xdr:colOff>
      <xdr:row>139</xdr:row>
      <xdr:rowOff>104775</xdr:rowOff>
    </xdr:to>
    <xdr:sp>
      <xdr:nvSpPr>
        <xdr:cNvPr id="193" name="Oval 193"/>
        <xdr:cNvSpPr>
          <a:spLocks/>
        </xdr:cNvSpPr>
      </xdr:nvSpPr>
      <xdr:spPr>
        <a:xfrm>
          <a:off x="4105275" y="21012150"/>
          <a:ext cx="1866900" cy="18192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131</xdr:row>
      <xdr:rowOff>0</xdr:rowOff>
    </xdr:from>
    <xdr:to>
      <xdr:col>10</xdr:col>
      <xdr:colOff>0</xdr:colOff>
      <xdr:row>137</xdr:row>
      <xdr:rowOff>47625</xdr:rowOff>
    </xdr:to>
    <xdr:sp>
      <xdr:nvSpPr>
        <xdr:cNvPr id="194" name="Oval 194"/>
        <xdr:cNvSpPr>
          <a:spLocks/>
        </xdr:cNvSpPr>
      </xdr:nvSpPr>
      <xdr:spPr>
        <a:xfrm>
          <a:off x="4533900" y="21431250"/>
          <a:ext cx="981075" cy="1019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132</xdr:row>
      <xdr:rowOff>85725</xdr:rowOff>
    </xdr:from>
    <xdr:to>
      <xdr:col>9</xdr:col>
      <xdr:colOff>504825</xdr:colOff>
      <xdr:row>133</xdr:row>
      <xdr:rowOff>28575</xdr:rowOff>
    </xdr:to>
    <xdr:sp>
      <xdr:nvSpPr>
        <xdr:cNvPr id="195" name="Line 195"/>
        <xdr:cNvSpPr>
          <a:spLocks/>
        </xdr:cNvSpPr>
      </xdr:nvSpPr>
      <xdr:spPr>
        <a:xfrm flipV="1">
          <a:off x="5276850" y="21678900"/>
          <a:ext cx="1619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136</xdr:row>
      <xdr:rowOff>19050</xdr:rowOff>
    </xdr:from>
    <xdr:to>
      <xdr:col>9</xdr:col>
      <xdr:colOff>514350</xdr:colOff>
      <xdr:row>139</xdr:row>
      <xdr:rowOff>0</xdr:rowOff>
    </xdr:to>
    <xdr:sp>
      <xdr:nvSpPr>
        <xdr:cNvPr id="196" name="Line 196"/>
        <xdr:cNvSpPr>
          <a:spLocks/>
        </xdr:cNvSpPr>
      </xdr:nvSpPr>
      <xdr:spPr>
        <a:xfrm>
          <a:off x="5210175" y="22259925"/>
          <a:ext cx="2381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134</xdr:row>
      <xdr:rowOff>9525</xdr:rowOff>
    </xdr:from>
    <xdr:to>
      <xdr:col>9</xdr:col>
      <xdr:colOff>200025</xdr:colOff>
      <xdr:row>135</xdr:row>
      <xdr:rowOff>38100</xdr:rowOff>
    </xdr:to>
    <xdr:sp>
      <xdr:nvSpPr>
        <xdr:cNvPr id="197" name="Line 197"/>
        <xdr:cNvSpPr>
          <a:spLocks/>
        </xdr:cNvSpPr>
      </xdr:nvSpPr>
      <xdr:spPr>
        <a:xfrm>
          <a:off x="5038725" y="21926550"/>
          <a:ext cx="952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134</xdr:row>
      <xdr:rowOff>19050</xdr:rowOff>
    </xdr:from>
    <xdr:to>
      <xdr:col>9</xdr:col>
      <xdr:colOff>171450</xdr:colOff>
      <xdr:row>134</xdr:row>
      <xdr:rowOff>19050</xdr:rowOff>
    </xdr:to>
    <xdr:sp>
      <xdr:nvSpPr>
        <xdr:cNvPr id="198" name="Line 198"/>
        <xdr:cNvSpPr>
          <a:spLocks/>
        </xdr:cNvSpPr>
      </xdr:nvSpPr>
      <xdr:spPr>
        <a:xfrm flipV="1">
          <a:off x="4981575" y="219360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133</xdr:row>
      <xdr:rowOff>114300</xdr:rowOff>
    </xdr:from>
    <xdr:to>
      <xdr:col>9</xdr:col>
      <xdr:colOff>104775</xdr:colOff>
      <xdr:row>134</xdr:row>
      <xdr:rowOff>85725</xdr:rowOff>
    </xdr:to>
    <xdr:sp>
      <xdr:nvSpPr>
        <xdr:cNvPr id="199" name="Line 199"/>
        <xdr:cNvSpPr>
          <a:spLocks/>
        </xdr:cNvSpPr>
      </xdr:nvSpPr>
      <xdr:spPr>
        <a:xfrm flipH="1">
          <a:off x="5038725" y="218694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83</xdr:row>
      <xdr:rowOff>47625</xdr:rowOff>
    </xdr:from>
    <xdr:to>
      <xdr:col>4</xdr:col>
      <xdr:colOff>295275</xdr:colOff>
      <xdr:row>85</xdr:row>
      <xdr:rowOff>95250</xdr:rowOff>
    </xdr:to>
    <xdr:sp>
      <xdr:nvSpPr>
        <xdr:cNvPr id="200" name="Line 200"/>
        <xdr:cNvSpPr>
          <a:spLocks/>
        </xdr:cNvSpPr>
      </xdr:nvSpPr>
      <xdr:spPr>
        <a:xfrm flipV="1">
          <a:off x="2324100" y="137064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83</xdr:row>
      <xdr:rowOff>95250</xdr:rowOff>
    </xdr:from>
    <xdr:to>
      <xdr:col>4</xdr:col>
      <xdr:colOff>295275</xdr:colOff>
      <xdr:row>83</xdr:row>
      <xdr:rowOff>95250</xdr:rowOff>
    </xdr:to>
    <xdr:sp>
      <xdr:nvSpPr>
        <xdr:cNvPr id="201" name="Line 201"/>
        <xdr:cNvSpPr>
          <a:spLocks/>
        </xdr:cNvSpPr>
      </xdr:nvSpPr>
      <xdr:spPr>
        <a:xfrm>
          <a:off x="1609725" y="137541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85725</xdr:rowOff>
    </xdr:from>
    <xdr:to>
      <xdr:col>4</xdr:col>
      <xdr:colOff>276225</xdr:colOff>
      <xdr:row>84</xdr:row>
      <xdr:rowOff>85725</xdr:rowOff>
    </xdr:to>
    <xdr:sp>
      <xdr:nvSpPr>
        <xdr:cNvPr id="202" name="Line 202"/>
        <xdr:cNvSpPr>
          <a:spLocks/>
        </xdr:cNvSpPr>
      </xdr:nvSpPr>
      <xdr:spPr>
        <a:xfrm>
          <a:off x="2038350" y="139065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92</xdr:row>
      <xdr:rowOff>133350</xdr:rowOff>
    </xdr:from>
    <xdr:to>
      <xdr:col>5</xdr:col>
      <xdr:colOff>104775</xdr:colOff>
      <xdr:row>94</xdr:row>
      <xdr:rowOff>133350</xdr:rowOff>
    </xdr:to>
    <xdr:sp>
      <xdr:nvSpPr>
        <xdr:cNvPr id="203" name="Line 203"/>
        <xdr:cNvSpPr>
          <a:spLocks/>
        </xdr:cNvSpPr>
      </xdr:nvSpPr>
      <xdr:spPr>
        <a:xfrm>
          <a:off x="2514600" y="15249525"/>
          <a:ext cx="2000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144</xdr:row>
      <xdr:rowOff>66675</xdr:rowOff>
    </xdr:from>
    <xdr:to>
      <xdr:col>4</xdr:col>
      <xdr:colOff>419100</xdr:colOff>
      <xdr:row>145</xdr:row>
      <xdr:rowOff>19050</xdr:rowOff>
    </xdr:to>
    <xdr:sp>
      <xdr:nvSpPr>
        <xdr:cNvPr id="204" name="Line 204"/>
        <xdr:cNvSpPr>
          <a:spLocks/>
        </xdr:cNvSpPr>
      </xdr:nvSpPr>
      <xdr:spPr>
        <a:xfrm>
          <a:off x="2447925" y="23602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145</xdr:row>
      <xdr:rowOff>95250</xdr:rowOff>
    </xdr:from>
    <xdr:to>
      <xdr:col>2</xdr:col>
      <xdr:colOff>123825</xdr:colOff>
      <xdr:row>145</xdr:row>
      <xdr:rowOff>95250</xdr:rowOff>
    </xdr:to>
    <xdr:sp>
      <xdr:nvSpPr>
        <xdr:cNvPr id="205" name="Line 205"/>
        <xdr:cNvSpPr>
          <a:spLocks/>
        </xdr:cNvSpPr>
      </xdr:nvSpPr>
      <xdr:spPr>
        <a:xfrm flipV="1">
          <a:off x="752475" y="2379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145</xdr:row>
      <xdr:rowOff>85725</xdr:rowOff>
    </xdr:from>
    <xdr:to>
      <xdr:col>4</xdr:col>
      <xdr:colOff>466725</xdr:colOff>
      <xdr:row>145</xdr:row>
      <xdr:rowOff>85725</xdr:rowOff>
    </xdr:to>
    <xdr:sp>
      <xdr:nvSpPr>
        <xdr:cNvPr id="206" name="Line 206"/>
        <xdr:cNvSpPr>
          <a:spLocks/>
        </xdr:cNvSpPr>
      </xdr:nvSpPr>
      <xdr:spPr>
        <a:xfrm flipH="1">
          <a:off x="1314450" y="237839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115</xdr:row>
      <xdr:rowOff>38100</xdr:rowOff>
    </xdr:from>
    <xdr:to>
      <xdr:col>7</xdr:col>
      <xdr:colOff>0</xdr:colOff>
      <xdr:row>116</xdr:row>
      <xdr:rowOff>133350</xdr:rowOff>
    </xdr:to>
    <xdr:sp>
      <xdr:nvSpPr>
        <xdr:cNvPr id="207" name="Line 207"/>
        <xdr:cNvSpPr>
          <a:spLocks/>
        </xdr:cNvSpPr>
      </xdr:nvSpPr>
      <xdr:spPr>
        <a:xfrm>
          <a:off x="3771900" y="1887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110</xdr:row>
      <xdr:rowOff>123825</xdr:rowOff>
    </xdr:from>
    <xdr:to>
      <xdr:col>6</xdr:col>
      <xdr:colOff>571500</xdr:colOff>
      <xdr:row>114</xdr:row>
      <xdr:rowOff>38100</xdr:rowOff>
    </xdr:to>
    <xdr:sp>
      <xdr:nvSpPr>
        <xdr:cNvPr id="208" name="Line 208"/>
        <xdr:cNvSpPr>
          <a:spLocks/>
        </xdr:cNvSpPr>
      </xdr:nvSpPr>
      <xdr:spPr>
        <a:xfrm>
          <a:off x="3762375" y="181546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99</xdr:row>
      <xdr:rowOff>142875</xdr:rowOff>
    </xdr:from>
    <xdr:to>
      <xdr:col>7</xdr:col>
      <xdr:colOff>28575</xdr:colOff>
      <xdr:row>99</xdr:row>
      <xdr:rowOff>152400</xdr:rowOff>
    </xdr:to>
    <xdr:sp>
      <xdr:nvSpPr>
        <xdr:cNvPr id="209" name="Line 209"/>
        <xdr:cNvSpPr>
          <a:spLocks/>
        </xdr:cNvSpPr>
      </xdr:nvSpPr>
      <xdr:spPr>
        <a:xfrm>
          <a:off x="2333625" y="16392525"/>
          <a:ext cx="1466850" cy="95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106</xdr:row>
      <xdr:rowOff>19050</xdr:rowOff>
    </xdr:from>
    <xdr:to>
      <xdr:col>6</xdr:col>
      <xdr:colOff>552450</xdr:colOff>
      <xdr:row>106</xdr:row>
      <xdr:rowOff>19050</xdr:rowOff>
    </xdr:to>
    <xdr:sp>
      <xdr:nvSpPr>
        <xdr:cNvPr id="210" name="Line 210"/>
        <xdr:cNvSpPr>
          <a:spLocks/>
        </xdr:cNvSpPr>
      </xdr:nvSpPr>
      <xdr:spPr>
        <a:xfrm flipV="1">
          <a:off x="1266825" y="17402175"/>
          <a:ext cx="24765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98</xdr:row>
      <xdr:rowOff>9525</xdr:rowOff>
    </xdr:from>
    <xdr:to>
      <xdr:col>6</xdr:col>
      <xdr:colOff>85725</xdr:colOff>
      <xdr:row>98</xdr:row>
      <xdr:rowOff>47625</xdr:rowOff>
    </xdr:to>
    <xdr:sp>
      <xdr:nvSpPr>
        <xdr:cNvPr id="211" name="Line 211"/>
        <xdr:cNvSpPr>
          <a:spLocks/>
        </xdr:cNvSpPr>
      </xdr:nvSpPr>
      <xdr:spPr>
        <a:xfrm>
          <a:off x="3276600" y="1609725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152</xdr:row>
      <xdr:rowOff>95250</xdr:rowOff>
    </xdr:from>
    <xdr:to>
      <xdr:col>11</xdr:col>
      <xdr:colOff>85725</xdr:colOff>
      <xdr:row>152</xdr:row>
      <xdr:rowOff>95250</xdr:rowOff>
    </xdr:to>
    <xdr:sp>
      <xdr:nvSpPr>
        <xdr:cNvPr id="212" name="Line 212"/>
        <xdr:cNvSpPr>
          <a:spLocks/>
        </xdr:cNvSpPr>
      </xdr:nvSpPr>
      <xdr:spPr>
        <a:xfrm flipH="1">
          <a:off x="3971925" y="24926925"/>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485775</xdr:colOff>
      <xdr:row>152</xdr:row>
      <xdr:rowOff>104775</xdr:rowOff>
    </xdr:from>
    <xdr:to>
      <xdr:col>15</xdr:col>
      <xdr:colOff>19050</xdr:colOff>
      <xdr:row>152</xdr:row>
      <xdr:rowOff>104775</xdr:rowOff>
    </xdr:to>
    <xdr:sp>
      <xdr:nvSpPr>
        <xdr:cNvPr id="213" name="Line 213"/>
        <xdr:cNvSpPr>
          <a:spLocks/>
        </xdr:cNvSpPr>
      </xdr:nvSpPr>
      <xdr:spPr>
        <a:xfrm flipH="1">
          <a:off x="6600825" y="249364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150</xdr:row>
      <xdr:rowOff>57150</xdr:rowOff>
    </xdr:from>
    <xdr:to>
      <xdr:col>15</xdr:col>
      <xdr:colOff>19050</xdr:colOff>
      <xdr:row>153</xdr:row>
      <xdr:rowOff>0</xdr:rowOff>
    </xdr:to>
    <xdr:sp>
      <xdr:nvSpPr>
        <xdr:cNvPr id="214" name="Line 214"/>
        <xdr:cNvSpPr>
          <a:spLocks/>
        </xdr:cNvSpPr>
      </xdr:nvSpPr>
      <xdr:spPr>
        <a:xfrm>
          <a:off x="8324850" y="2456497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146</xdr:row>
      <xdr:rowOff>76200</xdr:rowOff>
    </xdr:from>
    <xdr:to>
      <xdr:col>8</xdr:col>
      <xdr:colOff>285750</xdr:colOff>
      <xdr:row>147</xdr:row>
      <xdr:rowOff>19050</xdr:rowOff>
    </xdr:to>
    <xdr:sp>
      <xdr:nvSpPr>
        <xdr:cNvPr id="215" name="Line 215"/>
        <xdr:cNvSpPr>
          <a:spLocks/>
        </xdr:cNvSpPr>
      </xdr:nvSpPr>
      <xdr:spPr>
        <a:xfrm flipH="1" flipV="1">
          <a:off x="4629150" y="23936325"/>
          <a:ext cx="95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151</xdr:row>
      <xdr:rowOff>95250</xdr:rowOff>
    </xdr:from>
    <xdr:to>
      <xdr:col>15</xdr:col>
      <xdr:colOff>209550</xdr:colOff>
      <xdr:row>151</xdr:row>
      <xdr:rowOff>95250</xdr:rowOff>
    </xdr:to>
    <xdr:sp>
      <xdr:nvSpPr>
        <xdr:cNvPr id="216" name="Line 216"/>
        <xdr:cNvSpPr>
          <a:spLocks/>
        </xdr:cNvSpPr>
      </xdr:nvSpPr>
      <xdr:spPr>
        <a:xfrm flipH="1">
          <a:off x="8382000" y="247650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98</xdr:row>
      <xdr:rowOff>9525</xdr:rowOff>
    </xdr:from>
    <xdr:to>
      <xdr:col>7</xdr:col>
      <xdr:colOff>57150</xdr:colOff>
      <xdr:row>111</xdr:row>
      <xdr:rowOff>9525</xdr:rowOff>
    </xdr:to>
    <xdr:sp>
      <xdr:nvSpPr>
        <xdr:cNvPr id="217" name="Line 217"/>
        <xdr:cNvSpPr>
          <a:spLocks/>
        </xdr:cNvSpPr>
      </xdr:nvSpPr>
      <xdr:spPr>
        <a:xfrm flipH="1">
          <a:off x="3819525" y="16097250"/>
          <a:ext cx="19050" cy="2105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112</xdr:row>
      <xdr:rowOff>66675</xdr:rowOff>
    </xdr:from>
    <xdr:to>
      <xdr:col>7</xdr:col>
      <xdr:colOff>295275</xdr:colOff>
      <xdr:row>112</xdr:row>
      <xdr:rowOff>66675</xdr:rowOff>
    </xdr:to>
    <xdr:sp>
      <xdr:nvSpPr>
        <xdr:cNvPr id="218" name="Line 218"/>
        <xdr:cNvSpPr>
          <a:spLocks/>
        </xdr:cNvSpPr>
      </xdr:nvSpPr>
      <xdr:spPr>
        <a:xfrm flipV="1">
          <a:off x="3829050" y="18421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104</xdr:row>
      <xdr:rowOff>76200</xdr:rowOff>
    </xdr:from>
    <xdr:to>
      <xdr:col>8</xdr:col>
      <xdr:colOff>447675</xdr:colOff>
      <xdr:row>114</xdr:row>
      <xdr:rowOff>38100</xdr:rowOff>
    </xdr:to>
    <xdr:sp>
      <xdr:nvSpPr>
        <xdr:cNvPr id="219" name="Line 219"/>
        <xdr:cNvSpPr>
          <a:spLocks/>
        </xdr:cNvSpPr>
      </xdr:nvSpPr>
      <xdr:spPr>
        <a:xfrm flipH="1">
          <a:off x="4800600" y="17135475"/>
          <a:ext cx="0" cy="15811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111</xdr:row>
      <xdr:rowOff>123825</xdr:rowOff>
    </xdr:from>
    <xdr:to>
      <xdr:col>7</xdr:col>
      <xdr:colOff>47625</xdr:colOff>
      <xdr:row>112</xdr:row>
      <xdr:rowOff>114300</xdr:rowOff>
    </xdr:to>
    <xdr:sp>
      <xdr:nvSpPr>
        <xdr:cNvPr id="220" name="Line 220"/>
        <xdr:cNvSpPr>
          <a:spLocks/>
        </xdr:cNvSpPr>
      </xdr:nvSpPr>
      <xdr:spPr>
        <a:xfrm>
          <a:off x="3819525" y="183165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105</xdr:row>
      <xdr:rowOff>76200</xdr:rowOff>
    </xdr:from>
    <xdr:to>
      <xdr:col>8</xdr:col>
      <xdr:colOff>400050</xdr:colOff>
      <xdr:row>112</xdr:row>
      <xdr:rowOff>142875</xdr:rowOff>
    </xdr:to>
    <xdr:sp>
      <xdr:nvSpPr>
        <xdr:cNvPr id="221" name="Line 221"/>
        <xdr:cNvSpPr>
          <a:spLocks/>
        </xdr:cNvSpPr>
      </xdr:nvSpPr>
      <xdr:spPr>
        <a:xfrm>
          <a:off x="4752975" y="17297400"/>
          <a:ext cx="0" cy="12001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112</xdr:row>
      <xdr:rowOff>66675</xdr:rowOff>
    </xdr:from>
    <xdr:to>
      <xdr:col>8</xdr:col>
      <xdr:colOff>390525</xdr:colOff>
      <xdr:row>112</xdr:row>
      <xdr:rowOff>66675</xdr:rowOff>
    </xdr:to>
    <xdr:sp>
      <xdr:nvSpPr>
        <xdr:cNvPr id="222" name="Line 222"/>
        <xdr:cNvSpPr>
          <a:spLocks/>
        </xdr:cNvSpPr>
      </xdr:nvSpPr>
      <xdr:spPr>
        <a:xfrm>
          <a:off x="4362450" y="184213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113</xdr:row>
      <xdr:rowOff>95250</xdr:rowOff>
    </xdr:from>
    <xdr:to>
      <xdr:col>8</xdr:col>
      <xdr:colOff>457200</xdr:colOff>
      <xdr:row>113</xdr:row>
      <xdr:rowOff>95250</xdr:rowOff>
    </xdr:to>
    <xdr:sp>
      <xdr:nvSpPr>
        <xdr:cNvPr id="223" name="Line 223"/>
        <xdr:cNvSpPr>
          <a:spLocks/>
        </xdr:cNvSpPr>
      </xdr:nvSpPr>
      <xdr:spPr>
        <a:xfrm flipV="1">
          <a:off x="4371975" y="186118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112</xdr:row>
      <xdr:rowOff>95250</xdr:rowOff>
    </xdr:from>
    <xdr:to>
      <xdr:col>9</xdr:col>
      <xdr:colOff>209550</xdr:colOff>
      <xdr:row>112</xdr:row>
      <xdr:rowOff>95250</xdr:rowOff>
    </xdr:to>
    <xdr:sp>
      <xdr:nvSpPr>
        <xdr:cNvPr id="224" name="Line 224"/>
        <xdr:cNvSpPr>
          <a:spLocks/>
        </xdr:cNvSpPr>
      </xdr:nvSpPr>
      <xdr:spPr>
        <a:xfrm flipH="1" flipV="1">
          <a:off x="4810125" y="184499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93</xdr:row>
      <xdr:rowOff>123825</xdr:rowOff>
    </xdr:from>
    <xdr:to>
      <xdr:col>14</xdr:col>
      <xdr:colOff>76200</xdr:colOff>
      <xdr:row>93</xdr:row>
      <xdr:rowOff>123825</xdr:rowOff>
    </xdr:to>
    <xdr:sp>
      <xdr:nvSpPr>
        <xdr:cNvPr id="225" name="Line 225"/>
        <xdr:cNvSpPr>
          <a:spLocks/>
        </xdr:cNvSpPr>
      </xdr:nvSpPr>
      <xdr:spPr>
        <a:xfrm>
          <a:off x="7277100" y="154019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93</xdr:row>
      <xdr:rowOff>28575</xdr:rowOff>
    </xdr:from>
    <xdr:to>
      <xdr:col>14</xdr:col>
      <xdr:colOff>409575</xdr:colOff>
      <xdr:row>93</xdr:row>
      <xdr:rowOff>28575</xdr:rowOff>
    </xdr:to>
    <xdr:sp>
      <xdr:nvSpPr>
        <xdr:cNvPr id="226" name="Line 226"/>
        <xdr:cNvSpPr>
          <a:spLocks/>
        </xdr:cNvSpPr>
      </xdr:nvSpPr>
      <xdr:spPr>
        <a:xfrm flipH="1" flipV="1">
          <a:off x="7762875" y="15306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92</xdr:row>
      <xdr:rowOff>104775</xdr:rowOff>
    </xdr:from>
    <xdr:to>
      <xdr:col>13</xdr:col>
      <xdr:colOff>190500</xdr:colOff>
      <xdr:row>93</xdr:row>
      <xdr:rowOff>123825</xdr:rowOff>
    </xdr:to>
    <xdr:sp>
      <xdr:nvSpPr>
        <xdr:cNvPr id="227" name="Line 227"/>
        <xdr:cNvSpPr>
          <a:spLocks/>
        </xdr:cNvSpPr>
      </xdr:nvSpPr>
      <xdr:spPr>
        <a:xfrm flipV="1">
          <a:off x="7277100" y="15220950"/>
          <a:ext cx="190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93</xdr:row>
      <xdr:rowOff>28575</xdr:rowOff>
    </xdr:from>
    <xdr:to>
      <xdr:col>14</xdr:col>
      <xdr:colOff>95250</xdr:colOff>
      <xdr:row>93</xdr:row>
      <xdr:rowOff>133350</xdr:rowOff>
    </xdr:to>
    <xdr:sp>
      <xdr:nvSpPr>
        <xdr:cNvPr id="228" name="Line 228"/>
        <xdr:cNvSpPr>
          <a:spLocks/>
        </xdr:cNvSpPr>
      </xdr:nvSpPr>
      <xdr:spPr>
        <a:xfrm flipV="1">
          <a:off x="7791450" y="15306675"/>
          <a:ext cx="95250" cy="95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92</xdr:row>
      <xdr:rowOff>19050</xdr:rowOff>
    </xdr:from>
    <xdr:to>
      <xdr:col>14</xdr:col>
      <xdr:colOff>219075</xdr:colOff>
      <xdr:row>93</xdr:row>
      <xdr:rowOff>19050</xdr:rowOff>
    </xdr:to>
    <xdr:sp>
      <xdr:nvSpPr>
        <xdr:cNvPr id="229" name="Line 229"/>
        <xdr:cNvSpPr>
          <a:spLocks/>
        </xdr:cNvSpPr>
      </xdr:nvSpPr>
      <xdr:spPr>
        <a:xfrm flipV="1">
          <a:off x="7848600" y="15135225"/>
          <a:ext cx="152400" cy="161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85</xdr:row>
      <xdr:rowOff>95250</xdr:rowOff>
    </xdr:from>
    <xdr:to>
      <xdr:col>6</xdr:col>
      <xdr:colOff>533400</xdr:colOff>
      <xdr:row>85</xdr:row>
      <xdr:rowOff>133350</xdr:rowOff>
    </xdr:to>
    <xdr:sp>
      <xdr:nvSpPr>
        <xdr:cNvPr id="230" name="Line 230"/>
        <xdr:cNvSpPr>
          <a:spLocks/>
        </xdr:cNvSpPr>
      </xdr:nvSpPr>
      <xdr:spPr>
        <a:xfrm>
          <a:off x="3409950" y="14077950"/>
          <a:ext cx="3238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85</xdr:row>
      <xdr:rowOff>9525</xdr:rowOff>
    </xdr:from>
    <xdr:to>
      <xdr:col>12</xdr:col>
      <xdr:colOff>333375</xdr:colOff>
      <xdr:row>85</xdr:row>
      <xdr:rowOff>9525</xdr:rowOff>
    </xdr:to>
    <xdr:sp>
      <xdr:nvSpPr>
        <xdr:cNvPr id="231" name="Line 231"/>
        <xdr:cNvSpPr>
          <a:spLocks/>
        </xdr:cNvSpPr>
      </xdr:nvSpPr>
      <xdr:spPr>
        <a:xfrm>
          <a:off x="5495925" y="139922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98</xdr:row>
      <xdr:rowOff>123825</xdr:rowOff>
    </xdr:from>
    <xdr:to>
      <xdr:col>8</xdr:col>
      <xdr:colOff>400050</xdr:colOff>
      <xdr:row>104</xdr:row>
      <xdr:rowOff>152400</xdr:rowOff>
    </xdr:to>
    <xdr:sp>
      <xdr:nvSpPr>
        <xdr:cNvPr id="232" name="Line 232"/>
        <xdr:cNvSpPr>
          <a:spLocks/>
        </xdr:cNvSpPr>
      </xdr:nvSpPr>
      <xdr:spPr>
        <a:xfrm flipH="1">
          <a:off x="4752975" y="16211550"/>
          <a:ext cx="0" cy="10001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104</xdr:row>
      <xdr:rowOff>95250</xdr:rowOff>
    </xdr:from>
    <xdr:to>
      <xdr:col>8</xdr:col>
      <xdr:colOff>390525</xdr:colOff>
      <xdr:row>105</xdr:row>
      <xdr:rowOff>133350</xdr:rowOff>
    </xdr:to>
    <xdr:sp>
      <xdr:nvSpPr>
        <xdr:cNvPr id="233" name="Line 233"/>
        <xdr:cNvSpPr>
          <a:spLocks/>
        </xdr:cNvSpPr>
      </xdr:nvSpPr>
      <xdr:spPr>
        <a:xfrm flipV="1">
          <a:off x="3771900" y="17154525"/>
          <a:ext cx="971550" cy="200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98</xdr:row>
      <xdr:rowOff>104775</xdr:rowOff>
    </xdr:from>
    <xdr:to>
      <xdr:col>8</xdr:col>
      <xdr:colOff>466725</xdr:colOff>
      <xdr:row>105</xdr:row>
      <xdr:rowOff>0</xdr:rowOff>
    </xdr:to>
    <xdr:sp>
      <xdr:nvSpPr>
        <xdr:cNvPr id="234" name="Line 234"/>
        <xdr:cNvSpPr>
          <a:spLocks/>
        </xdr:cNvSpPr>
      </xdr:nvSpPr>
      <xdr:spPr>
        <a:xfrm flipH="1" flipV="1">
          <a:off x="4819650" y="16192500"/>
          <a:ext cx="0" cy="102870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104</xdr:row>
      <xdr:rowOff>95250</xdr:rowOff>
    </xdr:from>
    <xdr:to>
      <xdr:col>9</xdr:col>
      <xdr:colOff>161925</xdr:colOff>
      <xdr:row>105</xdr:row>
      <xdr:rowOff>38100</xdr:rowOff>
    </xdr:to>
    <xdr:sp>
      <xdr:nvSpPr>
        <xdr:cNvPr id="235" name="Line 235"/>
        <xdr:cNvSpPr>
          <a:spLocks/>
        </xdr:cNvSpPr>
      </xdr:nvSpPr>
      <xdr:spPr>
        <a:xfrm flipH="1" flipV="1">
          <a:off x="4838700" y="17154525"/>
          <a:ext cx="2571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129</xdr:row>
      <xdr:rowOff>123825</xdr:rowOff>
    </xdr:from>
    <xdr:to>
      <xdr:col>10</xdr:col>
      <xdr:colOff>504825</xdr:colOff>
      <xdr:row>132</xdr:row>
      <xdr:rowOff>66675</xdr:rowOff>
    </xdr:to>
    <xdr:sp>
      <xdr:nvSpPr>
        <xdr:cNvPr id="236" name="Line 236"/>
        <xdr:cNvSpPr>
          <a:spLocks/>
        </xdr:cNvSpPr>
      </xdr:nvSpPr>
      <xdr:spPr>
        <a:xfrm flipH="1">
          <a:off x="5457825" y="21231225"/>
          <a:ext cx="561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147</xdr:row>
      <xdr:rowOff>152400</xdr:rowOff>
    </xdr:from>
    <xdr:to>
      <xdr:col>8</xdr:col>
      <xdr:colOff>561975</xdr:colOff>
      <xdr:row>149</xdr:row>
      <xdr:rowOff>133350</xdr:rowOff>
    </xdr:to>
    <xdr:sp>
      <xdr:nvSpPr>
        <xdr:cNvPr id="237" name="Line 237"/>
        <xdr:cNvSpPr>
          <a:spLocks/>
        </xdr:cNvSpPr>
      </xdr:nvSpPr>
      <xdr:spPr>
        <a:xfrm>
          <a:off x="4686300" y="24174450"/>
          <a:ext cx="2190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85</xdr:row>
      <xdr:rowOff>104775</xdr:rowOff>
    </xdr:from>
    <xdr:to>
      <xdr:col>7</xdr:col>
      <xdr:colOff>57150</xdr:colOff>
      <xdr:row>86</xdr:row>
      <xdr:rowOff>0</xdr:rowOff>
    </xdr:to>
    <xdr:sp>
      <xdr:nvSpPr>
        <xdr:cNvPr id="238" name="Line 238"/>
        <xdr:cNvSpPr>
          <a:spLocks/>
        </xdr:cNvSpPr>
      </xdr:nvSpPr>
      <xdr:spPr>
        <a:xfrm>
          <a:off x="3829050" y="14087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95</xdr:row>
      <xdr:rowOff>9525</xdr:rowOff>
    </xdr:from>
    <xdr:to>
      <xdr:col>7</xdr:col>
      <xdr:colOff>66675</xdr:colOff>
      <xdr:row>95</xdr:row>
      <xdr:rowOff>76200</xdr:rowOff>
    </xdr:to>
    <xdr:sp>
      <xdr:nvSpPr>
        <xdr:cNvPr id="239" name="Line 239"/>
        <xdr:cNvSpPr>
          <a:spLocks/>
        </xdr:cNvSpPr>
      </xdr:nvSpPr>
      <xdr:spPr>
        <a:xfrm>
          <a:off x="3838575" y="15611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95</xdr:row>
      <xdr:rowOff>0</xdr:rowOff>
    </xdr:from>
    <xdr:to>
      <xdr:col>11</xdr:col>
      <xdr:colOff>304800</xdr:colOff>
      <xdr:row>95</xdr:row>
      <xdr:rowOff>57150</xdr:rowOff>
    </xdr:to>
    <xdr:sp>
      <xdr:nvSpPr>
        <xdr:cNvPr id="240" name="Line 240"/>
        <xdr:cNvSpPr>
          <a:spLocks/>
        </xdr:cNvSpPr>
      </xdr:nvSpPr>
      <xdr:spPr>
        <a:xfrm>
          <a:off x="6419850" y="156019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85</xdr:row>
      <xdr:rowOff>95250</xdr:rowOff>
    </xdr:from>
    <xdr:to>
      <xdr:col>11</xdr:col>
      <xdr:colOff>85725</xdr:colOff>
      <xdr:row>86</xdr:row>
      <xdr:rowOff>9525</xdr:rowOff>
    </xdr:to>
    <xdr:sp>
      <xdr:nvSpPr>
        <xdr:cNvPr id="241" name="Line 241"/>
        <xdr:cNvSpPr>
          <a:spLocks/>
        </xdr:cNvSpPr>
      </xdr:nvSpPr>
      <xdr:spPr>
        <a:xfrm>
          <a:off x="6200775" y="14077950"/>
          <a:ext cx="0"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98</xdr:row>
      <xdr:rowOff>9525</xdr:rowOff>
    </xdr:from>
    <xdr:to>
      <xdr:col>13</xdr:col>
      <xdr:colOff>371475</xdr:colOff>
      <xdr:row>98</xdr:row>
      <xdr:rowOff>76200</xdr:rowOff>
    </xdr:to>
    <xdr:sp>
      <xdr:nvSpPr>
        <xdr:cNvPr id="242" name="Line 242"/>
        <xdr:cNvSpPr>
          <a:spLocks/>
        </xdr:cNvSpPr>
      </xdr:nvSpPr>
      <xdr:spPr>
        <a:xfrm>
          <a:off x="7648575" y="160972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98</xdr:row>
      <xdr:rowOff>0</xdr:rowOff>
    </xdr:from>
    <xdr:to>
      <xdr:col>13</xdr:col>
      <xdr:colOff>438150</xdr:colOff>
      <xdr:row>111</xdr:row>
      <xdr:rowOff>28575</xdr:rowOff>
    </xdr:to>
    <xdr:sp>
      <xdr:nvSpPr>
        <xdr:cNvPr id="243" name="Line 243"/>
        <xdr:cNvSpPr>
          <a:spLocks/>
        </xdr:cNvSpPr>
      </xdr:nvSpPr>
      <xdr:spPr>
        <a:xfrm flipH="1">
          <a:off x="7715250" y="16087725"/>
          <a:ext cx="0" cy="21336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98</xdr:row>
      <xdr:rowOff>9525</xdr:rowOff>
    </xdr:from>
    <xdr:to>
      <xdr:col>13</xdr:col>
      <xdr:colOff>447675</xdr:colOff>
      <xdr:row>98</xdr:row>
      <xdr:rowOff>9525</xdr:rowOff>
    </xdr:to>
    <xdr:sp>
      <xdr:nvSpPr>
        <xdr:cNvPr id="244" name="Line 244"/>
        <xdr:cNvSpPr>
          <a:spLocks/>
        </xdr:cNvSpPr>
      </xdr:nvSpPr>
      <xdr:spPr>
        <a:xfrm flipH="1" flipV="1">
          <a:off x="3762375" y="16097250"/>
          <a:ext cx="39624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111</xdr:row>
      <xdr:rowOff>19050</xdr:rowOff>
    </xdr:from>
    <xdr:to>
      <xdr:col>13</xdr:col>
      <xdr:colOff>371475</xdr:colOff>
      <xdr:row>111</xdr:row>
      <xdr:rowOff>85725</xdr:rowOff>
    </xdr:to>
    <xdr:sp>
      <xdr:nvSpPr>
        <xdr:cNvPr id="245" name="Line 245"/>
        <xdr:cNvSpPr>
          <a:spLocks/>
        </xdr:cNvSpPr>
      </xdr:nvSpPr>
      <xdr:spPr>
        <a:xfrm>
          <a:off x="7648575" y="182118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111</xdr:row>
      <xdr:rowOff>9525</xdr:rowOff>
    </xdr:from>
    <xdr:to>
      <xdr:col>7</xdr:col>
      <xdr:colOff>57150</xdr:colOff>
      <xdr:row>111</xdr:row>
      <xdr:rowOff>76200</xdr:rowOff>
    </xdr:to>
    <xdr:sp>
      <xdr:nvSpPr>
        <xdr:cNvPr id="246" name="Line 246"/>
        <xdr:cNvSpPr>
          <a:spLocks/>
        </xdr:cNvSpPr>
      </xdr:nvSpPr>
      <xdr:spPr>
        <a:xfrm>
          <a:off x="3829050" y="182022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98</xdr:row>
      <xdr:rowOff>19050</xdr:rowOff>
    </xdr:from>
    <xdr:to>
      <xdr:col>7</xdr:col>
      <xdr:colOff>66675</xdr:colOff>
      <xdr:row>98</xdr:row>
      <xdr:rowOff>66675</xdr:rowOff>
    </xdr:to>
    <xdr:sp>
      <xdr:nvSpPr>
        <xdr:cNvPr id="247" name="Line 247"/>
        <xdr:cNvSpPr>
          <a:spLocks/>
        </xdr:cNvSpPr>
      </xdr:nvSpPr>
      <xdr:spPr>
        <a:xfrm>
          <a:off x="3838575" y="161067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111</xdr:row>
      <xdr:rowOff>9525</xdr:rowOff>
    </xdr:from>
    <xdr:to>
      <xdr:col>7</xdr:col>
      <xdr:colOff>66675</xdr:colOff>
      <xdr:row>111</xdr:row>
      <xdr:rowOff>9525</xdr:rowOff>
    </xdr:to>
    <xdr:sp>
      <xdr:nvSpPr>
        <xdr:cNvPr id="248" name="Line 248"/>
        <xdr:cNvSpPr>
          <a:spLocks/>
        </xdr:cNvSpPr>
      </xdr:nvSpPr>
      <xdr:spPr>
        <a:xfrm>
          <a:off x="3762375" y="18202275"/>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98</xdr:row>
      <xdr:rowOff>0</xdr:rowOff>
    </xdr:from>
    <xdr:to>
      <xdr:col>7</xdr:col>
      <xdr:colOff>0</xdr:colOff>
      <xdr:row>111</xdr:row>
      <xdr:rowOff>0</xdr:rowOff>
    </xdr:to>
    <xdr:sp>
      <xdr:nvSpPr>
        <xdr:cNvPr id="249" name="Line 249"/>
        <xdr:cNvSpPr>
          <a:spLocks/>
        </xdr:cNvSpPr>
      </xdr:nvSpPr>
      <xdr:spPr>
        <a:xfrm>
          <a:off x="3771900" y="16087725"/>
          <a:ext cx="0" cy="2105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111</xdr:row>
      <xdr:rowOff>76200</xdr:rowOff>
    </xdr:from>
    <xdr:to>
      <xdr:col>13</xdr:col>
      <xdr:colOff>381000</xdr:colOff>
      <xdr:row>111</xdr:row>
      <xdr:rowOff>76200</xdr:rowOff>
    </xdr:to>
    <xdr:sp>
      <xdr:nvSpPr>
        <xdr:cNvPr id="250" name="Line 250"/>
        <xdr:cNvSpPr>
          <a:spLocks/>
        </xdr:cNvSpPr>
      </xdr:nvSpPr>
      <xdr:spPr>
        <a:xfrm>
          <a:off x="3819525" y="18268950"/>
          <a:ext cx="38385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98</xdr:row>
      <xdr:rowOff>133350</xdr:rowOff>
    </xdr:from>
    <xdr:to>
      <xdr:col>8</xdr:col>
      <xdr:colOff>447675</xdr:colOff>
      <xdr:row>98</xdr:row>
      <xdr:rowOff>142875</xdr:rowOff>
    </xdr:to>
    <xdr:sp>
      <xdr:nvSpPr>
        <xdr:cNvPr id="251" name="Line 251"/>
        <xdr:cNvSpPr>
          <a:spLocks/>
        </xdr:cNvSpPr>
      </xdr:nvSpPr>
      <xdr:spPr>
        <a:xfrm flipH="1">
          <a:off x="4743450" y="16221075"/>
          <a:ext cx="571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104</xdr:row>
      <xdr:rowOff>123825</xdr:rowOff>
    </xdr:from>
    <xdr:to>
      <xdr:col>8</xdr:col>
      <xdr:colOff>457200</xdr:colOff>
      <xdr:row>104</xdr:row>
      <xdr:rowOff>133350</xdr:rowOff>
    </xdr:to>
    <xdr:sp>
      <xdr:nvSpPr>
        <xdr:cNvPr id="252" name="Line 252"/>
        <xdr:cNvSpPr>
          <a:spLocks/>
        </xdr:cNvSpPr>
      </xdr:nvSpPr>
      <xdr:spPr>
        <a:xfrm flipH="1">
          <a:off x="4743450" y="17183100"/>
          <a:ext cx="66675"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98</xdr:row>
      <xdr:rowOff>142875</xdr:rowOff>
    </xdr:from>
    <xdr:to>
      <xdr:col>8</xdr:col>
      <xdr:colOff>333375</xdr:colOff>
      <xdr:row>99</xdr:row>
      <xdr:rowOff>47625</xdr:rowOff>
    </xdr:to>
    <xdr:sp>
      <xdr:nvSpPr>
        <xdr:cNvPr id="253" name="Line 253"/>
        <xdr:cNvSpPr>
          <a:spLocks/>
        </xdr:cNvSpPr>
      </xdr:nvSpPr>
      <xdr:spPr>
        <a:xfrm>
          <a:off x="4686300" y="162306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99</xdr:row>
      <xdr:rowOff>0</xdr:rowOff>
    </xdr:from>
    <xdr:to>
      <xdr:col>8</xdr:col>
      <xdr:colOff>266700</xdr:colOff>
      <xdr:row>99</xdr:row>
      <xdr:rowOff>57150</xdr:rowOff>
    </xdr:to>
    <xdr:sp>
      <xdr:nvSpPr>
        <xdr:cNvPr id="254" name="Line 254"/>
        <xdr:cNvSpPr>
          <a:spLocks/>
        </xdr:cNvSpPr>
      </xdr:nvSpPr>
      <xdr:spPr>
        <a:xfrm>
          <a:off x="4619625" y="162496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99</xdr:row>
      <xdr:rowOff>19050</xdr:rowOff>
    </xdr:from>
    <xdr:to>
      <xdr:col>8</xdr:col>
      <xdr:colOff>200025</xdr:colOff>
      <xdr:row>99</xdr:row>
      <xdr:rowOff>57150</xdr:rowOff>
    </xdr:to>
    <xdr:sp>
      <xdr:nvSpPr>
        <xdr:cNvPr id="255" name="Line 255"/>
        <xdr:cNvSpPr>
          <a:spLocks/>
        </xdr:cNvSpPr>
      </xdr:nvSpPr>
      <xdr:spPr>
        <a:xfrm>
          <a:off x="4552950" y="16268700"/>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99</xdr:row>
      <xdr:rowOff>28575</xdr:rowOff>
    </xdr:from>
    <xdr:to>
      <xdr:col>8</xdr:col>
      <xdr:colOff>133350</xdr:colOff>
      <xdr:row>99</xdr:row>
      <xdr:rowOff>85725</xdr:rowOff>
    </xdr:to>
    <xdr:sp>
      <xdr:nvSpPr>
        <xdr:cNvPr id="256" name="Line 256"/>
        <xdr:cNvSpPr>
          <a:spLocks/>
        </xdr:cNvSpPr>
      </xdr:nvSpPr>
      <xdr:spPr>
        <a:xfrm>
          <a:off x="4486275" y="162782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99</xdr:row>
      <xdr:rowOff>38100</xdr:rowOff>
    </xdr:from>
    <xdr:to>
      <xdr:col>8</xdr:col>
      <xdr:colOff>76200</xdr:colOff>
      <xdr:row>99</xdr:row>
      <xdr:rowOff>95250</xdr:rowOff>
    </xdr:to>
    <xdr:sp>
      <xdr:nvSpPr>
        <xdr:cNvPr id="257" name="Line 257"/>
        <xdr:cNvSpPr>
          <a:spLocks/>
        </xdr:cNvSpPr>
      </xdr:nvSpPr>
      <xdr:spPr>
        <a:xfrm>
          <a:off x="4429125" y="162877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99</xdr:row>
      <xdr:rowOff>57150</xdr:rowOff>
    </xdr:from>
    <xdr:to>
      <xdr:col>8</xdr:col>
      <xdr:colOff>9525</xdr:colOff>
      <xdr:row>99</xdr:row>
      <xdr:rowOff>95250</xdr:rowOff>
    </xdr:to>
    <xdr:sp>
      <xdr:nvSpPr>
        <xdr:cNvPr id="258" name="Line 258"/>
        <xdr:cNvSpPr>
          <a:spLocks/>
        </xdr:cNvSpPr>
      </xdr:nvSpPr>
      <xdr:spPr>
        <a:xfrm>
          <a:off x="4362450" y="16306800"/>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99</xdr:row>
      <xdr:rowOff>76200</xdr:rowOff>
    </xdr:from>
    <xdr:to>
      <xdr:col>7</xdr:col>
      <xdr:colOff>523875</xdr:colOff>
      <xdr:row>99</xdr:row>
      <xdr:rowOff>133350</xdr:rowOff>
    </xdr:to>
    <xdr:sp>
      <xdr:nvSpPr>
        <xdr:cNvPr id="259" name="Line 259"/>
        <xdr:cNvSpPr>
          <a:spLocks/>
        </xdr:cNvSpPr>
      </xdr:nvSpPr>
      <xdr:spPr>
        <a:xfrm>
          <a:off x="4295775" y="163258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99</xdr:row>
      <xdr:rowOff>85725</xdr:rowOff>
    </xdr:from>
    <xdr:to>
      <xdr:col>7</xdr:col>
      <xdr:colOff>457200</xdr:colOff>
      <xdr:row>99</xdr:row>
      <xdr:rowOff>133350</xdr:rowOff>
    </xdr:to>
    <xdr:sp>
      <xdr:nvSpPr>
        <xdr:cNvPr id="260" name="Line 260"/>
        <xdr:cNvSpPr>
          <a:spLocks/>
        </xdr:cNvSpPr>
      </xdr:nvSpPr>
      <xdr:spPr>
        <a:xfrm>
          <a:off x="4229100" y="163353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99</xdr:row>
      <xdr:rowOff>95250</xdr:rowOff>
    </xdr:from>
    <xdr:to>
      <xdr:col>7</xdr:col>
      <xdr:colOff>390525</xdr:colOff>
      <xdr:row>99</xdr:row>
      <xdr:rowOff>152400</xdr:rowOff>
    </xdr:to>
    <xdr:sp>
      <xdr:nvSpPr>
        <xdr:cNvPr id="261" name="Line 261"/>
        <xdr:cNvSpPr>
          <a:spLocks/>
        </xdr:cNvSpPr>
      </xdr:nvSpPr>
      <xdr:spPr>
        <a:xfrm>
          <a:off x="4162425" y="163449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99</xdr:row>
      <xdr:rowOff>114300</xdr:rowOff>
    </xdr:from>
    <xdr:to>
      <xdr:col>7</xdr:col>
      <xdr:colOff>323850</xdr:colOff>
      <xdr:row>100</xdr:row>
      <xdr:rowOff>9525</xdr:rowOff>
    </xdr:to>
    <xdr:sp>
      <xdr:nvSpPr>
        <xdr:cNvPr id="262" name="Line 262"/>
        <xdr:cNvSpPr>
          <a:spLocks/>
        </xdr:cNvSpPr>
      </xdr:nvSpPr>
      <xdr:spPr>
        <a:xfrm>
          <a:off x="4095750" y="163639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99</xdr:row>
      <xdr:rowOff>123825</xdr:rowOff>
    </xdr:from>
    <xdr:to>
      <xdr:col>7</xdr:col>
      <xdr:colOff>257175</xdr:colOff>
      <xdr:row>100</xdr:row>
      <xdr:rowOff>19050</xdr:rowOff>
    </xdr:to>
    <xdr:sp>
      <xdr:nvSpPr>
        <xdr:cNvPr id="263" name="Line 263"/>
        <xdr:cNvSpPr>
          <a:spLocks/>
        </xdr:cNvSpPr>
      </xdr:nvSpPr>
      <xdr:spPr>
        <a:xfrm>
          <a:off x="4029075" y="16373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99</xdr:row>
      <xdr:rowOff>133350</xdr:rowOff>
    </xdr:from>
    <xdr:to>
      <xdr:col>7</xdr:col>
      <xdr:colOff>190500</xdr:colOff>
      <xdr:row>100</xdr:row>
      <xdr:rowOff>28575</xdr:rowOff>
    </xdr:to>
    <xdr:sp>
      <xdr:nvSpPr>
        <xdr:cNvPr id="264" name="Line 264"/>
        <xdr:cNvSpPr>
          <a:spLocks/>
        </xdr:cNvSpPr>
      </xdr:nvSpPr>
      <xdr:spPr>
        <a:xfrm>
          <a:off x="3962400" y="163830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100</xdr:row>
      <xdr:rowOff>0</xdr:rowOff>
    </xdr:from>
    <xdr:to>
      <xdr:col>7</xdr:col>
      <xdr:colOff>123825</xdr:colOff>
      <xdr:row>100</xdr:row>
      <xdr:rowOff>57150</xdr:rowOff>
    </xdr:to>
    <xdr:sp>
      <xdr:nvSpPr>
        <xdr:cNvPr id="265" name="Line 265"/>
        <xdr:cNvSpPr>
          <a:spLocks/>
        </xdr:cNvSpPr>
      </xdr:nvSpPr>
      <xdr:spPr>
        <a:xfrm>
          <a:off x="3895725" y="164115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100</xdr:row>
      <xdr:rowOff>9525</xdr:rowOff>
    </xdr:from>
    <xdr:to>
      <xdr:col>7</xdr:col>
      <xdr:colOff>66675</xdr:colOff>
      <xdr:row>100</xdr:row>
      <xdr:rowOff>57150</xdr:rowOff>
    </xdr:to>
    <xdr:sp>
      <xdr:nvSpPr>
        <xdr:cNvPr id="266" name="Line 266"/>
        <xdr:cNvSpPr>
          <a:spLocks/>
        </xdr:cNvSpPr>
      </xdr:nvSpPr>
      <xdr:spPr>
        <a:xfrm>
          <a:off x="3838575" y="164211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98</xdr:row>
      <xdr:rowOff>133350</xdr:rowOff>
    </xdr:from>
    <xdr:to>
      <xdr:col>8</xdr:col>
      <xdr:colOff>381000</xdr:colOff>
      <xdr:row>100</xdr:row>
      <xdr:rowOff>9525</xdr:rowOff>
    </xdr:to>
    <xdr:sp>
      <xdr:nvSpPr>
        <xdr:cNvPr id="267" name="Line 267"/>
        <xdr:cNvSpPr>
          <a:spLocks/>
        </xdr:cNvSpPr>
      </xdr:nvSpPr>
      <xdr:spPr>
        <a:xfrm flipV="1">
          <a:off x="3800475" y="16221075"/>
          <a:ext cx="933450" cy="200025"/>
        </a:xfrm>
        <a:prstGeom prst="line">
          <a:avLst/>
        </a:prstGeom>
        <a:no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104</xdr:row>
      <xdr:rowOff>114300</xdr:rowOff>
    </xdr:from>
    <xdr:to>
      <xdr:col>8</xdr:col>
      <xdr:colOff>333375</xdr:colOff>
      <xdr:row>105</xdr:row>
      <xdr:rowOff>19050</xdr:rowOff>
    </xdr:to>
    <xdr:sp>
      <xdr:nvSpPr>
        <xdr:cNvPr id="268" name="Line 268"/>
        <xdr:cNvSpPr>
          <a:spLocks/>
        </xdr:cNvSpPr>
      </xdr:nvSpPr>
      <xdr:spPr>
        <a:xfrm>
          <a:off x="4686300" y="171735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104</xdr:row>
      <xdr:rowOff>123825</xdr:rowOff>
    </xdr:from>
    <xdr:to>
      <xdr:col>8</xdr:col>
      <xdr:colOff>266700</xdr:colOff>
      <xdr:row>105</xdr:row>
      <xdr:rowOff>28575</xdr:rowOff>
    </xdr:to>
    <xdr:sp>
      <xdr:nvSpPr>
        <xdr:cNvPr id="269" name="Line 269"/>
        <xdr:cNvSpPr>
          <a:spLocks/>
        </xdr:cNvSpPr>
      </xdr:nvSpPr>
      <xdr:spPr>
        <a:xfrm flipV="1">
          <a:off x="4619625" y="171831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104</xdr:row>
      <xdr:rowOff>142875</xdr:rowOff>
    </xdr:from>
    <xdr:to>
      <xdr:col>8</xdr:col>
      <xdr:colOff>200025</xdr:colOff>
      <xdr:row>105</xdr:row>
      <xdr:rowOff>38100</xdr:rowOff>
    </xdr:to>
    <xdr:sp>
      <xdr:nvSpPr>
        <xdr:cNvPr id="270" name="Line 270"/>
        <xdr:cNvSpPr>
          <a:spLocks/>
        </xdr:cNvSpPr>
      </xdr:nvSpPr>
      <xdr:spPr>
        <a:xfrm flipV="1">
          <a:off x="4552950" y="1720215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104</xdr:row>
      <xdr:rowOff>152400</xdr:rowOff>
    </xdr:from>
    <xdr:to>
      <xdr:col>8</xdr:col>
      <xdr:colOff>142875</xdr:colOff>
      <xdr:row>105</xdr:row>
      <xdr:rowOff>57150</xdr:rowOff>
    </xdr:to>
    <xdr:sp>
      <xdr:nvSpPr>
        <xdr:cNvPr id="271" name="Line 271"/>
        <xdr:cNvSpPr>
          <a:spLocks/>
        </xdr:cNvSpPr>
      </xdr:nvSpPr>
      <xdr:spPr>
        <a:xfrm>
          <a:off x="4495800" y="172116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105</xdr:row>
      <xdr:rowOff>9525</xdr:rowOff>
    </xdr:from>
    <xdr:to>
      <xdr:col>8</xdr:col>
      <xdr:colOff>76200</xdr:colOff>
      <xdr:row>105</xdr:row>
      <xdr:rowOff>57150</xdr:rowOff>
    </xdr:to>
    <xdr:sp>
      <xdr:nvSpPr>
        <xdr:cNvPr id="272" name="Line 272"/>
        <xdr:cNvSpPr>
          <a:spLocks/>
        </xdr:cNvSpPr>
      </xdr:nvSpPr>
      <xdr:spPr>
        <a:xfrm>
          <a:off x="4429125" y="172307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105</xdr:row>
      <xdr:rowOff>19050</xdr:rowOff>
    </xdr:from>
    <xdr:to>
      <xdr:col>8</xdr:col>
      <xdr:colOff>9525</xdr:colOff>
      <xdr:row>105</xdr:row>
      <xdr:rowOff>85725</xdr:rowOff>
    </xdr:to>
    <xdr:sp>
      <xdr:nvSpPr>
        <xdr:cNvPr id="273" name="Line 273"/>
        <xdr:cNvSpPr>
          <a:spLocks/>
        </xdr:cNvSpPr>
      </xdr:nvSpPr>
      <xdr:spPr>
        <a:xfrm>
          <a:off x="4362450" y="172402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105</xdr:row>
      <xdr:rowOff>38100</xdr:rowOff>
    </xdr:from>
    <xdr:to>
      <xdr:col>7</xdr:col>
      <xdr:colOff>523875</xdr:colOff>
      <xdr:row>105</xdr:row>
      <xdr:rowOff>95250</xdr:rowOff>
    </xdr:to>
    <xdr:sp>
      <xdr:nvSpPr>
        <xdr:cNvPr id="274" name="Line 274"/>
        <xdr:cNvSpPr>
          <a:spLocks/>
        </xdr:cNvSpPr>
      </xdr:nvSpPr>
      <xdr:spPr>
        <a:xfrm>
          <a:off x="4295775" y="172593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105</xdr:row>
      <xdr:rowOff>47625</xdr:rowOff>
    </xdr:from>
    <xdr:to>
      <xdr:col>7</xdr:col>
      <xdr:colOff>457200</xdr:colOff>
      <xdr:row>105</xdr:row>
      <xdr:rowOff>95250</xdr:rowOff>
    </xdr:to>
    <xdr:sp>
      <xdr:nvSpPr>
        <xdr:cNvPr id="275" name="Line 275"/>
        <xdr:cNvSpPr>
          <a:spLocks/>
        </xdr:cNvSpPr>
      </xdr:nvSpPr>
      <xdr:spPr>
        <a:xfrm flipH="1">
          <a:off x="4229100" y="1726882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105</xdr:row>
      <xdr:rowOff>66675</xdr:rowOff>
    </xdr:from>
    <xdr:to>
      <xdr:col>7</xdr:col>
      <xdr:colOff>390525</xdr:colOff>
      <xdr:row>105</xdr:row>
      <xdr:rowOff>123825</xdr:rowOff>
    </xdr:to>
    <xdr:sp>
      <xdr:nvSpPr>
        <xdr:cNvPr id="276" name="Line 276"/>
        <xdr:cNvSpPr>
          <a:spLocks/>
        </xdr:cNvSpPr>
      </xdr:nvSpPr>
      <xdr:spPr>
        <a:xfrm>
          <a:off x="4162425" y="172878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105</xdr:row>
      <xdr:rowOff>76200</xdr:rowOff>
    </xdr:from>
    <xdr:to>
      <xdr:col>7</xdr:col>
      <xdr:colOff>333375</xdr:colOff>
      <xdr:row>105</xdr:row>
      <xdr:rowOff>133350</xdr:rowOff>
    </xdr:to>
    <xdr:sp>
      <xdr:nvSpPr>
        <xdr:cNvPr id="277" name="Line 277"/>
        <xdr:cNvSpPr>
          <a:spLocks/>
        </xdr:cNvSpPr>
      </xdr:nvSpPr>
      <xdr:spPr>
        <a:xfrm>
          <a:off x="4105275" y="172974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105</xdr:row>
      <xdr:rowOff>85725</xdr:rowOff>
    </xdr:from>
    <xdr:to>
      <xdr:col>7</xdr:col>
      <xdr:colOff>266700</xdr:colOff>
      <xdr:row>105</xdr:row>
      <xdr:rowOff>152400</xdr:rowOff>
    </xdr:to>
    <xdr:sp>
      <xdr:nvSpPr>
        <xdr:cNvPr id="278" name="Line 278"/>
        <xdr:cNvSpPr>
          <a:spLocks/>
        </xdr:cNvSpPr>
      </xdr:nvSpPr>
      <xdr:spPr>
        <a:xfrm>
          <a:off x="4038600" y="173069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105</xdr:row>
      <xdr:rowOff>95250</xdr:rowOff>
    </xdr:from>
    <xdr:to>
      <xdr:col>7</xdr:col>
      <xdr:colOff>200025</xdr:colOff>
      <xdr:row>106</xdr:row>
      <xdr:rowOff>0</xdr:rowOff>
    </xdr:to>
    <xdr:sp>
      <xdr:nvSpPr>
        <xdr:cNvPr id="279" name="Line 279"/>
        <xdr:cNvSpPr>
          <a:spLocks/>
        </xdr:cNvSpPr>
      </xdr:nvSpPr>
      <xdr:spPr>
        <a:xfrm>
          <a:off x="3971925" y="173164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105</xdr:row>
      <xdr:rowOff>114300</xdr:rowOff>
    </xdr:from>
    <xdr:to>
      <xdr:col>7</xdr:col>
      <xdr:colOff>133350</xdr:colOff>
      <xdr:row>106</xdr:row>
      <xdr:rowOff>9525</xdr:rowOff>
    </xdr:to>
    <xdr:sp>
      <xdr:nvSpPr>
        <xdr:cNvPr id="280" name="Line 280"/>
        <xdr:cNvSpPr>
          <a:spLocks/>
        </xdr:cNvSpPr>
      </xdr:nvSpPr>
      <xdr:spPr>
        <a:xfrm>
          <a:off x="3905250" y="173355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105</xdr:row>
      <xdr:rowOff>114300</xdr:rowOff>
    </xdr:from>
    <xdr:to>
      <xdr:col>7</xdr:col>
      <xdr:colOff>66675</xdr:colOff>
      <xdr:row>106</xdr:row>
      <xdr:rowOff>19050</xdr:rowOff>
    </xdr:to>
    <xdr:sp>
      <xdr:nvSpPr>
        <xdr:cNvPr id="281" name="Line 281"/>
        <xdr:cNvSpPr>
          <a:spLocks/>
        </xdr:cNvSpPr>
      </xdr:nvSpPr>
      <xdr:spPr>
        <a:xfrm>
          <a:off x="3838575" y="173355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105</xdr:row>
      <xdr:rowOff>0</xdr:rowOff>
    </xdr:from>
    <xdr:to>
      <xdr:col>8</xdr:col>
      <xdr:colOff>409575</xdr:colOff>
      <xdr:row>106</xdr:row>
      <xdr:rowOff>38100</xdr:rowOff>
    </xdr:to>
    <xdr:sp>
      <xdr:nvSpPr>
        <xdr:cNvPr id="282" name="Line 282"/>
        <xdr:cNvSpPr>
          <a:spLocks/>
        </xdr:cNvSpPr>
      </xdr:nvSpPr>
      <xdr:spPr>
        <a:xfrm flipV="1">
          <a:off x="3790950" y="17221200"/>
          <a:ext cx="971550" cy="200025"/>
        </a:xfrm>
        <a:prstGeom prst="line">
          <a:avLst/>
        </a:prstGeom>
        <a:noFill/>
        <a:ln w="285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111</xdr:row>
      <xdr:rowOff>19050</xdr:rowOff>
    </xdr:from>
    <xdr:to>
      <xdr:col>13</xdr:col>
      <xdr:colOff>438150</xdr:colOff>
      <xdr:row>111</xdr:row>
      <xdr:rowOff>19050</xdr:rowOff>
    </xdr:to>
    <xdr:sp>
      <xdr:nvSpPr>
        <xdr:cNvPr id="283" name="Line 283"/>
        <xdr:cNvSpPr>
          <a:spLocks/>
        </xdr:cNvSpPr>
      </xdr:nvSpPr>
      <xdr:spPr>
        <a:xfrm flipH="1">
          <a:off x="7639050" y="18211800"/>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409575</xdr:colOff>
      <xdr:row>130</xdr:row>
      <xdr:rowOff>142875</xdr:rowOff>
    </xdr:from>
    <xdr:to>
      <xdr:col>13</xdr:col>
      <xdr:colOff>447675</xdr:colOff>
      <xdr:row>131</xdr:row>
      <xdr:rowOff>38100</xdr:rowOff>
    </xdr:to>
    <xdr:sp>
      <xdr:nvSpPr>
        <xdr:cNvPr id="284" name="Line 284"/>
        <xdr:cNvSpPr>
          <a:spLocks/>
        </xdr:cNvSpPr>
      </xdr:nvSpPr>
      <xdr:spPr>
        <a:xfrm>
          <a:off x="7686675" y="21412200"/>
          <a:ext cx="3810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131</xdr:row>
      <xdr:rowOff>9525</xdr:rowOff>
    </xdr:from>
    <xdr:to>
      <xdr:col>13</xdr:col>
      <xdr:colOff>485775</xdr:colOff>
      <xdr:row>131</xdr:row>
      <xdr:rowOff>38100</xdr:rowOff>
    </xdr:to>
    <xdr:sp>
      <xdr:nvSpPr>
        <xdr:cNvPr id="285" name="Line 285"/>
        <xdr:cNvSpPr>
          <a:spLocks/>
        </xdr:cNvSpPr>
      </xdr:nvSpPr>
      <xdr:spPr>
        <a:xfrm flipH="1">
          <a:off x="7724775" y="21440775"/>
          <a:ext cx="38100" cy="285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145</xdr:row>
      <xdr:rowOff>142875</xdr:rowOff>
    </xdr:from>
    <xdr:to>
      <xdr:col>8</xdr:col>
      <xdr:colOff>400050</xdr:colOff>
      <xdr:row>146</xdr:row>
      <xdr:rowOff>38100</xdr:rowOff>
    </xdr:to>
    <xdr:sp>
      <xdr:nvSpPr>
        <xdr:cNvPr id="286" name="Line 286"/>
        <xdr:cNvSpPr>
          <a:spLocks/>
        </xdr:cNvSpPr>
      </xdr:nvSpPr>
      <xdr:spPr>
        <a:xfrm flipV="1">
          <a:off x="4686300" y="23841075"/>
          <a:ext cx="66675"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145</xdr:row>
      <xdr:rowOff>95250</xdr:rowOff>
    </xdr:from>
    <xdr:to>
      <xdr:col>8</xdr:col>
      <xdr:colOff>390525</xdr:colOff>
      <xdr:row>145</xdr:row>
      <xdr:rowOff>142875</xdr:rowOff>
    </xdr:to>
    <xdr:sp>
      <xdr:nvSpPr>
        <xdr:cNvPr id="287" name="Line 287"/>
        <xdr:cNvSpPr>
          <a:spLocks/>
        </xdr:cNvSpPr>
      </xdr:nvSpPr>
      <xdr:spPr>
        <a:xfrm>
          <a:off x="4705350" y="23793450"/>
          <a:ext cx="3810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149</xdr:row>
      <xdr:rowOff>114300</xdr:rowOff>
    </xdr:from>
    <xdr:to>
      <xdr:col>9</xdr:col>
      <xdr:colOff>76200</xdr:colOff>
      <xdr:row>149</xdr:row>
      <xdr:rowOff>114300</xdr:rowOff>
    </xdr:to>
    <xdr:sp>
      <xdr:nvSpPr>
        <xdr:cNvPr id="288" name="Line 288"/>
        <xdr:cNvSpPr>
          <a:spLocks/>
        </xdr:cNvSpPr>
      </xdr:nvSpPr>
      <xdr:spPr>
        <a:xfrm>
          <a:off x="4933950" y="24460200"/>
          <a:ext cx="7620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149</xdr:row>
      <xdr:rowOff>114300</xdr:rowOff>
    </xdr:from>
    <xdr:to>
      <xdr:col>9</xdr:col>
      <xdr:colOff>66675</xdr:colOff>
      <xdr:row>150</xdr:row>
      <xdr:rowOff>9525</xdr:rowOff>
    </xdr:to>
    <xdr:sp>
      <xdr:nvSpPr>
        <xdr:cNvPr id="289" name="Line 289"/>
        <xdr:cNvSpPr>
          <a:spLocks/>
        </xdr:cNvSpPr>
      </xdr:nvSpPr>
      <xdr:spPr>
        <a:xfrm>
          <a:off x="5000625" y="24460200"/>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149</xdr:row>
      <xdr:rowOff>104775</xdr:rowOff>
    </xdr:from>
    <xdr:to>
      <xdr:col>15</xdr:col>
      <xdr:colOff>28575</xdr:colOff>
      <xdr:row>150</xdr:row>
      <xdr:rowOff>9525</xdr:rowOff>
    </xdr:to>
    <xdr:sp>
      <xdr:nvSpPr>
        <xdr:cNvPr id="290" name="Line 290"/>
        <xdr:cNvSpPr>
          <a:spLocks/>
        </xdr:cNvSpPr>
      </xdr:nvSpPr>
      <xdr:spPr>
        <a:xfrm>
          <a:off x="8334375" y="244506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149</xdr:row>
      <xdr:rowOff>114300</xdr:rowOff>
    </xdr:from>
    <xdr:to>
      <xdr:col>15</xdr:col>
      <xdr:colOff>85725</xdr:colOff>
      <xdr:row>149</xdr:row>
      <xdr:rowOff>114300</xdr:rowOff>
    </xdr:to>
    <xdr:sp>
      <xdr:nvSpPr>
        <xdr:cNvPr id="291" name="Line 291"/>
        <xdr:cNvSpPr>
          <a:spLocks/>
        </xdr:cNvSpPr>
      </xdr:nvSpPr>
      <xdr:spPr>
        <a:xfrm flipH="1" flipV="1">
          <a:off x="8324850" y="24460200"/>
          <a:ext cx="666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200025</xdr:colOff>
      <xdr:row>111</xdr:row>
      <xdr:rowOff>114300</xdr:rowOff>
    </xdr:from>
    <xdr:to>
      <xdr:col>15</xdr:col>
      <xdr:colOff>161925</xdr:colOff>
      <xdr:row>126</xdr:row>
      <xdr:rowOff>66675</xdr:rowOff>
    </xdr:to>
    <xdr:pic>
      <xdr:nvPicPr>
        <xdr:cNvPr id="292" name="Picture 292" descr="Cutting Diagram"/>
        <xdr:cNvPicPr preferRelativeResize="1">
          <a:picLocks noChangeAspect="1"/>
        </xdr:cNvPicPr>
      </xdr:nvPicPr>
      <xdr:blipFill>
        <a:blip r:embed="rId1"/>
        <a:stretch>
          <a:fillRect/>
        </a:stretch>
      </xdr:blipFill>
      <xdr:spPr>
        <a:xfrm>
          <a:off x="7477125" y="18307050"/>
          <a:ext cx="990600" cy="2381250"/>
        </a:xfrm>
        <a:prstGeom prst="rect">
          <a:avLst/>
        </a:prstGeom>
        <a:noFill/>
        <a:ln w="9525" cmpd="sng">
          <a:noFill/>
        </a:ln>
      </xdr:spPr>
    </xdr:pic>
    <xdr:clientData/>
  </xdr:twoCellAnchor>
  <xdr:twoCellAnchor>
    <xdr:from>
      <xdr:col>9</xdr:col>
      <xdr:colOff>104775</xdr:colOff>
      <xdr:row>137</xdr:row>
      <xdr:rowOff>47625</xdr:rowOff>
    </xdr:from>
    <xdr:to>
      <xdr:col>9</xdr:col>
      <xdr:colOff>104775</xdr:colOff>
      <xdr:row>139</xdr:row>
      <xdr:rowOff>114300</xdr:rowOff>
    </xdr:to>
    <xdr:sp>
      <xdr:nvSpPr>
        <xdr:cNvPr id="293" name="Line 293"/>
        <xdr:cNvSpPr>
          <a:spLocks/>
        </xdr:cNvSpPr>
      </xdr:nvSpPr>
      <xdr:spPr>
        <a:xfrm>
          <a:off x="5038725" y="22450425"/>
          <a:ext cx="0" cy="390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117</xdr:row>
      <xdr:rowOff>9525</xdr:rowOff>
    </xdr:from>
    <xdr:to>
      <xdr:col>11</xdr:col>
      <xdr:colOff>533400</xdr:colOff>
      <xdr:row>117</xdr:row>
      <xdr:rowOff>57150</xdr:rowOff>
    </xdr:to>
    <xdr:sp>
      <xdr:nvSpPr>
        <xdr:cNvPr id="294" name="Line 294"/>
        <xdr:cNvSpPr>
          <a:spLocks/>
        </xdr:cNvSpPr>
      </xdr:nvSpPr>
      <xdr:spPr>
        <a:xfrm flipH="1">
          <a:off x="6648450" y="19173825"/>
          <a:ext cx="0" cy="476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125</xdr:row>
      <xdr:rowOff>152400</xdr:rowOff>
    </xdr:from>
    <xdr:to>
      <xdr:col>7</xdr:col>
      <xdr:colOff>47625</xdr:colOff>
      <xdr:row>126</xdr:row>
      <xdr:rowOff>28575</xdr:rowOff>
    </xdr:to>
    <xdr:sp>
      <xdr:nvSpPr>
        <xdr:cNvPr id="295" name="Line 295"/>
        <xdr:cNvSpPr>
          <a:spLocks/>
        </xdr:cNvSpPr>
      </xdr:nvSpPr>
      <xdr:spPr>
        <a:xfrm>
          <a:off x="3819525" y="206121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117</xdr:row>
      <xdr:rowOff>19050</xdr:rowOff>
    </xdr:from>
    <xdr:to>
      <xdr:col>7</xdr:col>
      <xdr:colOff>47625</xdr:colOff>
      <xdr:row>117</xdr:row>
      <xdr:rowOff>57150</xdr:rowOff>
    </xdr:to>
    <xdr:sp>
      <xdr:nvSpPr>
        <xdr:cNvPr id="296" name="Line 296"/>
        <xdr:cNvSpPr>
          <a:spLocks/>
        </xdr:cNvSpPr>
      </xdr:nvSpPr>
      <xdr:spPr>
        <a:xfrm>
          <a:off x="3819525" y="191833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125</xdr:row>
      <xdr:rowOff>152400</xdr:rowOff>
    </xdr:from>
    <xdr:to>
      <xdr:col>11</xdr:col>
      <xdr:colOff>533400</xdr:colOff>
      <xdr:row>126</xdr:row>
      <xdr:rowOff>28575</xdr:rowOff>
    </xdr:to>
    <xdr:sp>
      <xdr:nvSpPr>
        <xdr:cNvPr id="297" name="Line 297"/>
        <xdr:cNvSpPr>
          <a:spLocks/>
        </xdr:cNvSpPr>
      </xdr:nvSpPr>
      <xdr:spPr>
        <a:xfrm>
          <a:off x="6648450" y="206121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98</xdr:row>
      <xdr:rowOff>0</xdr:rowOff>
    </xdr:from>
    <xdr:to>
      <xdr:col>5</xdr:col>
      <xdr:colOff>142875</xdr:colOff>
      <xdr:row>108</xdr:row>
      <xdr:rowOff>9525</xdr:rowOff>
    </xdr:to>
    <xdr:sp>
      <xdr:nvSpPr>
        <xdr:cNvPr id="298" name="Line 298"/>
        <xdr:cNvSpPr>
          <a:spLocks/>
        </xdr:cNvSpPr>
      </xdr:nvSpPr>
      <xdr:spPr>
        <a:xfrm flipH="1" flipV="1">
          <a:off x="2733675" y="16087725"/>
          <a:ext cx="19050" cy="16287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98</xdr:row>
      <xdr:rowOff>9525</xdr:rowOff>
    </xdr:from>
    <xdr:to>
      <xdr:col>3</xdr:col>
      <xdr:colOff>504825</xdr:colOff>
      <xdr:row>107</xdr:row>
      <xdr:rowOff>152400</xdr:rowOff>
    </xdr:to>
    <xdr:sp>
      <xdr:nvSpPr>
        <xdr:cNvPr id="299" name="Line 299"/>
        <xdr:cNvSpPr>
          <a:spLocks/>
        </xdr:cNvSpPr>
      </xdr:nvSpPr>
      <xdr:spPr>
        <a:xfrm flipH="1" flipV="1">
          <a:off x="1943100" y="16097250"/>
          <a:ext cx="19050" cy="16002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144</xdr:row>
      <xdr:rowOff>57150</xdr:rowOff>
    </xdr:from>
    <xdr:to>
      <xdr:col>1</xdr:col>
      <xdr:colOff>561975</xdr:colOff>
      <xdr:row>145</xdr:row>
      <xdr:rowOff>38100</xdr:rowOff>
    </xdr:to>
    <xdr:sp>
      <xdr:nvSpPr>
        <xdr:cNvPr id="300" name="Line 300"/>
        <xdr:cNvSpPr>
          <a:spLocks/>
        </xdr:cNvSpPr>
      </xdr:nvSpPr>
      <xdr:spPr>
        <a:xfrm>
          <a:off x="809625" y="235934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116</xdr:row>
      <xdr:rowOff>19050</xdr:rowOff>
    </xdr:from>
    <xdr:to>
      <xdr:col>6</xdr:col>
      <xdr:colOff>561975</xdr:colOff>
      <xdr:row>116</xdr:row>
      <xdr:rowOff>19050</xdr:rowOff>
    </xdr:to>
    <xdr:sp>
      <xdr:nvSpPr>
        <xdr:cNvPr id="301" name="Line 301"/>
        <xdr:cNvSpPr>
          <a:spLocks/>
        </xdr:cNvSpPr>
      </xdr:nvSpPr>
      <xdr:spPr>
        <a:xfrm>
          <a:off x="3609975" y="190214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57150</xdr:rowOff>
    </xdr:from>
    <xdr:to>
      <xdr:col>4</xdr:col>
      <xdr:colOff>400050</xdr:colOff>
      <xdr:row>90</xdr:row>
      <xdr:rowOff>133350</xdr:rowOff>
    </xdr:to>
    <xdr:sp>
      <xdr:nvSpPr>
        <xdr:cNvPr id="302" name="Line 302"/>
        <xdr:cNvSpPr>
          <a:spLocks/>
        </xdr:cNvSpPr>
      </xdr:nvSpPr>
      <xdr:spPr>
        <a:xfrm flipV="1">
          <a:off x="2324100" y="14849475"/>
          <a:ext cx="1047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93</xdr:row>
      <xdr:rowOff>28575</xdr:rowOff>
    </xdr:from>
    <xdr:to>
      <xdr:col>14</xdr:col>
      <xdr:colOff>171450</xdr:colOff>
      <xdr:row>93</xdr:row>
      <xdr:rowOff>133350</xdr:rowOff>
    </xdr:to>
    <xdr:sp>
      <xdr:nvSpPr>
        <xdr:cNvPr id="303" name="Line 303"/>
        <xdr:cNvSpPr>
          <a:spLocks/>
        </xdr:cNvSpPr>
      </xdr:nvSpPr>
      <xdr:spPr>
        <a:xfrm flipV="1">
          <a:off x="7867650" y="15306675"/>
          <a:ext cx="952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92</xdr:row>
      <xdr:rowOff>9525</xdr:rowOff>
    </xdr:from>
    <xdr:to>
      <xdr:col>14</xdr:col>
      <xdr:colOff>161925</xdr:colOff>
      <xdr:row>93</xdr:row>
      <xdr:rowOff>28575</xdr:rowOff>
    </xdr:to>
    <xdr:sp>
      <xdr:nvSpPr>
        <xdr:cNvPr id="304" name="Line 304"/>
        <xdr:cNvSpPr>
          <a:spLocks/>
        </xdr:cNvSpPr>
      </xdr:nvSpPr>
      <xdr:spPr>
        <a:xfrm flipV="1">
          <a:off x="7762875" y="15125700"/>
          <a:ext cx="190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108</xdr:row>
      <xdr:rowOff>95250</xdr:rowOff>
    </xdr:from>
    <xdr:to>
      <xdr:col>5</xdr:col>
      <xdr:colOff>533400</xdr:colOff>
      <xdr:row>108</xdr:row>
      <xdr:rowOff>95250</xdr:rowOff>
    </xdr:to>
    <xdr:sp>
      <xdr:nvSpPr>
        <xdr:cNvPr id="305" name="Line 305"/>
        <xdr:cNvSpPr>
          <a:spLocks/>
        </xdr:cNvSpPr>
      </xdr:nvSpPr>
      <xdr:spPr>
        <a:xfrm>
          <a:off x="3038475" y="17802225"/>
          <a:ext cx="104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107</xdr:row>
      <xdr:rowOff>47625</xdr:rowOff>
    </xdr:from>
    <xdr:to>
      <xdr:col>5</xdr:col>
      <xdr:colOff>142875</xdr:colOff>
      <xdr:row>108</xdr:row>
      <xdr:rowOff>142875</xdr:rowOff>
    </xdr:to>
    <xdr:sp>
      <xdr:nvSpPr>
        <xdr:cNvPr id="306" name="Line 306"/>
        <xdr:cNvSpPr>
          <a:spLocks/>
        </xdr:cNvSpPr>
      </xdr:nvSpPr>
      <xdr:spPr>
        <a:xfrm>
          <a:off x="2752725" y="17592675"/>
          <a:ext cx="0" cy="257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91</xdr:row>
      <xdr:rowOff>76200</xdr:rowOff>
    </xdr:from>
    <xdr:to>
      <xdr:col>5</xdr:col>
      <xdr:colOff>552450</xdr:colOff>
      <xdr:row>97</xdr:row>
      <xdr:rowOff>104775</xdr:rowOff>
    </xdr:to>
    <xdr:sp>
      <xdr:nvSpPr>
        <xdr:cNvPr id="307" name="Line 307"/>
        <xdr:cNvSpPr>
          <a:spLocks/>
        </xdr:cNvSpPr>
      </xdr:nvSpPr>
      <xdr:spPr>
        <a:xfrm flipV="1">
          <a:off x="3162300" y="15030450"/>
          <a:ext cx="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90</xdr:row>
      <xdr:rowOff>133350</xdr:rowOff>
    </xdr:from>
    <xdr:to>
      <xdr:col>4</xdr:col>
      <xdr:colOff>419100</xdr:colOff>
      <xdr:row>92</xdr:row>
      <xdr:rowOff>9525</xdr:rowOff>
    </xdr:to>
    <xdr:sp>
      <xdr:nvSpPr>
        <xdr:cNvPr id="308" name="Line 308"/>
        <xdr:cNvSpPr>
          <a:spLocks/>
        </xdr:cNvSpPr>
      </xdr:nvSpPr>
      <xdr:spPr>
        <a:xfrm>
          <a:off x="2324100" y="14925675"/>
          <a:ext cx="1238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88</xdr:row>
      <xdr:rowOff>47625</xdr:rowOff>
    </xdr:from>
    <xdr:to>
      <xdr:col>3</xdr:col>
      <xdr:colOff>381000</xdr:colOff>
      <xdr:row>89</xdr:row>
      <xdr:rowOff>47625</xdr:rowOff>
    </xdr:to>
    <xdr:sp>
      <xdr:nvSpPr>
        <xdr:cNvPr id="309" name="Line 309"/>
        <xdr:cNvSpPr>
          <a:spLocks/>
        </xdr:cNvSpPr>
      </xdr:nvSpPr>
      <xdr:spPr>
        <a:xfrm flipV="1">
          <a:off x="1714500" y="14516100"/>
          <a:ext cx="1143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84</xdr:row>
      <xdr:rowOff>28575</xdr:rowOff>
    </xdr:from>
    <xdr:to>
      <xdr:col>3</xdr:col>
      <xdr:colOff>200025</xdr:colOff>
      <xdr:row>87</xdr:row>
      <xdr:rowOff>152400</xdr:rowOff>
    </xdr:to>
    <xdr:sp>
      <xdr:nvSpPr>
        <xdr:cNvPr id="310" name="Line 310"/>
        <xdr:cNvSpPr>
          <a:spLocks/>
        </xdr:cNvSpPr>
      </xdr:nvSpPr>
      <xdr:spPr>
        <a:xfrm>
          <a:off x="1647825" y="13849350"/>
          <a:ext cx="0" cy="6096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112</xdr:row>
      <xdr:rowOff>0</xdr:rowOff>
    </xdr:from>
    <xdr:to>
      <xdr:col>6</xdr:col>
      <xdr:colOff>561975</xdr:colOff>
      <xdr:row>112</xdr:row>
      <xdr:rowOff>0</xdr:rowOff>
    </xdr:to>
    <xdr:sp>
      <xdr:nvSpPr>
        <xdr:cNvPr id="311" name="Line 311"/>
        <xdr:cNvSpPr>
          <a:spLocks/>
        </xdr:cNvSpPr>
      </xdr:nvSpPr>
      <xdr:spPr>
        <a:xfrm flipV="1">
          <a:off x="3600450" y="183546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147</xdr:row>
      <xdr:rowOff>0</xdr:rowOff>
    </xdr:from>
    <xdr:to>
      <xdr:col>12</xdr:col>
      <xdr:colOff>161925</xdr:colOff>
      <xdr:row>147</xdr:row>
      <xdr:rowOff>57150</xdr:rowOff>
    </xdr:to>
    <xdr:sp>
      <xdr:nvSpPr>
        <xdr:cNvPr id="312" name="Line 312"/>
        <xdr:cNvSpPr>
          <a:spLocks/>
        </xdr:cNvSpPr>
      </xdr:nvSpPr>
      <xdr:spPr>
        <a:xfrm flipH="1">
          <a:off x="6400800" y="24022050"/>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86</xdr:row>
      <xdr:rowOff>19050</xdr:rowOff>
    </xdr:from>
    <xdr:to>
      <xdr:col>1</xdr:col>
      <xdr:colOff>295275</xdr:colOff>
      <xdr:row>86</xdr:row>
      <xdr:rowOff>95250</xdr:rowOff>
    </xdr:to>
    <xdr:sp>
      <xdr:nvSpPr>
        <xdr:cNvPr id="313" name="Line 313"/>
        <xdr:cNvSpPr>
          <a:spLocks/>
        </xdr:cNvSpPr>
      </xdr:nvSpPr>
      <xdr:spPr>
        <a:xfrm>
          <a:off x="542925" y="141636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129</xdr:row>
      <xdr:rowOff>95250</xdr:rowOff>
    </xdr:from>
    <xdr:to>
      <xdr:col>13</xdr:col>
      <xdr:colOff>447675</xdr:colOff>
      <xdr:row>130</xdr:row>
      <xdr:rowOff>66675</xdr:rowOff>
    </xdr:to>
    <xdr:sp>
      <xdr:nvSpPr>
        <xdr:cNvPr id="314" name="Line 314"/>
        <xdr:cNvSpPr>
          <a:spLocks/>
        </xdr:cNvSpPr>
      </xdr:nvSpPr>
      <xdr:spPr>
        <a:xfrm>
          <a:off x="7629525" y="21202650"/>
          <a:ext cx="952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130</xdr:row>
      <xdr:rowOff>47625</xdr:rowOff>
    </xdr:from>
    <xdr:to>
      <xdr:col>14</xdr:col>
      <xdr:colOff>19050</xdr:colOff>
      <xdr:row>130</xdr:row>
      <xdr:rowOff>114300</xdr:rowOff>
    </xdr:to>
    <xdr:sp>
      <xdr:nvSpPr>
        <xdr:cNvPr id="315" name="Line 315"/>
        <xdr:cNvSpPr>
          <a:spLocks/>
        </xdr:cNvSpPr>
      </xdr:nvSpPr>
      <xdr:spPr>
        <a:xfrm flipV="1">
          <a:off x="7715250" y="21316950"/>
          <a:ext cx="952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142</xdr:row>
      <xdr:rowOff>123825</xdr:rowOff>
    </xdr:from>
    <xdr:to>
      <xdr:col>1</xdr:col>
      <xdr:colOff>571500</xdr:colOff>
      <xdr:row>143</xdr:row>
      <xdr:rowOff>0</xdr:rowOff>
    </xdr:to>
    <xdr:sp>
      <xdr:nvSpPr>
        <xdr:cNvPr id="316" name="Line 316"/>
        <xdr:cNvSpPr>
          <a:spLocks/>
        </xdr:cNvSpPr>
      </xdr:nvSpPr>
      <xdr:spPr>
        <a:xfrm>
          <a:off x="819150" y="233362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143</xdr:row>
      <xdr:rowOff>133350</xdr:rowOff>
    </xdr:from>
    <xdr:to>
      <xdr:col>1</xdr:col>
      <xdr:colOff>571500</xdr:colOff>
      <xdr:row>144</xdr:row>
      <xdr:rowOff>9525</xdr:rowOff>
    </xdr:to>
    <xdr:sp>
      <xdr:nvSpPr>
        <xdr:cNvPr id="317" name="Line 317"/>
        <xdr:cNvSpPr>
          <a:spLocks/>
        </xdr:cNvSpPr>
      </xdr:nvSpPr>
      <xdr:spPr>
        <a:xfrm flipV="1">
          <a:off x="819150" y="235077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142</xdr:row>
      <xdr:rowOff>123825</xdr:rowOff>
    </xdr:from>
    <xdr:to>
      <xdr:col>4</xdr:col>
      <xdr:colOff>400050</xdr:colOff>
      <xdr:row>143</xdr:row>
      <xdr:rowOff>0</xdr:rowOff>
    </xdr:to>
    <xdr:sp>
      <xdr:nvSpPr>
        <xdr:cNvPr id="318" name="Line 318"/>
        <xdr:cNvSpPr>
          <a:spLocks/>
        </xdr:cNvSpPr>
      </xdr:nvSpPr>
      <xdr:spPr>
        <a:xfrm>
          <a:off x="2428875" y="2333625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143</xdr:row>
      <xdr:rowOff>133350</xdr:rowOff>
    </xdr:from>
    <xdr:to>
      <xdr:col>4</xdr:col>
      <xdr:colOff>400050</xdr:colOff>
      <xdr:row>144</xdr:row>
      <xdr:rowOff>9525</xdr:rowOff>
    </xdr:to>
    <xdr:sp>
      <xdr:nvSpPr>
        <xdr:cNvPr id="319" name="Line 319"/>
        <xdr:cNvSpPr>
          <a:spLocks/>
        </xdr:cNvSpPr>
      </xdr:nvSpPr>
      <xdr:spPr>
        <a:xfrm flipV="1">
          <a:off x="2428875" y="23507700"/>
          <a:ext cx="0" cy="381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104</xdr:row>
      <xdr:rowOff>123825</xdr:rowOff>
    </xdr:from>
    <xdr:to>
      <xdr:col>4</xdr:col>
      <xdr:colOff>247650</xdr:colOff>
      <xdr:row>106</xdr:row>
      <xdr:rowOff>152400</xdr:rowOff>
    </xdr:to>
    <xdr:sp>
      <xdr:nvSpPr>
        <xdr:cNvPr id="320" name="Line 320"/>
        <xdr:cNvSpPr>
          <a:spLocks/>
        </xdr:cNvSpPr>
      </xdr:nvSpPr>
      <xdr:spPr>
        <a:xfrm flipH="1" flipV="1">
          <a:off x="876300" y="17183100"/>
          <a:ext cx="1400175" cy="3524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111</xdr:row>
      <xdr:rowOff>76200</xdr:rowOff>
    </xdr:from>
    <xdr:to>
      <xdr:col>3</xdr:col>
      <xdr:colOff>152400</xdr:colOff>
      <xdr:row>128</xdr:row>
      <xdr:rowOff>152400</xdr:rowOff>
    </xdr:to>
    <xdr:sp>
      <xdr:nvSpPr>
        <xdr:cNvPr id="321" name="Line 321"/>
        <xdr:cNvSpPr>
          <a:spLocks/>
        </xdr:cNvSpPr>
      </xdr:nvSpPr>
      <xdr:spPr>
        <a:xfrm>
          <a:off x="1104900" y="18268950"/>
          <a:ext cx="495300" cy="2828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98</xdr:row>
      <xdr:rowOff>76200</xdr:rowOff>
    </xdr:from>
    <xdr:to>
      <xdr:col>9</xdr:col>
      <xdr:colOff>200025</xdr:colOff>
      <xdr:row>99</xdr:row>
      <xdr:rowOff>0</xdr:rowOff>
    </xdr:to>
    <xdr:sp>
      <xdr:nvSpPr>
        <xdr:cNvPr id="322" name="Line 322"/>
        <xdr:cNvSpPr>
          <a:spLocks/>
        </xdr:cNvSpPr>
      </xdr:nvSpPr>
      <xdr:spPr>
        <a:xfrm flipH="1">
          <a:off x="4848225" y="16163925"/>
          <a:ext cx="2857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131</xdr:row>
      <xdr:rowOff>152400</xdr:rowOff>
    </xdr:from>
    <xdr:to>
      <xdr:col>5</xdr:col>
      <xdr:colOff>0</xdr:colOff>
      <xdr:row>132</xdr:row>
      <xdr:rowOff>47625</xdr:rowOff>
    </xdr:to>
    <xdr:sp>
      <xdr:nvSpPr>
        <xdr:cNvPr id="323" name="Line 323"/>
        <xdr:cNvSpPr>
          <a:spLocks/>
        </xdr:cNvSpPr>
      </xdr:nvSpPr>
      <xdr:spPr>
        <a:xfrm>
          <a:off x="2609850" y="215836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132</xdr:row>
      <xdr:rowOff>9525</xdr:rowOff>
    </xdr:from>
    <xdr:to>
      <xdr:col>5</xdr:col>
      <xdr:colOff>304800</xdr:colOff>
      <xdr:row>134</xdr:row>
      <xdr:rowOff>28575</xdr:rowOff>
    </xdr:to>
    <xdr:sp>
      <xdr:nvSpPr>
        <xdr:cNvPr id="324" name="Line 324"/>
        <xdr:cNvSpPr>
          <a:spLocks/>
        </xdr:cNvSpPr>
      </xdr:nvSpPr>
      <xdr:spPr>
        <a:xfrm flipV="1">
          <a:off x="2914650" y="21602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134</xdr:row>
      <xdr:rowOff>152400</xdr:rowOff>
    </xdr:from>
    <xdr:to>
      <xdr:col>5</xdr:col>
      <xdr:colOff>304800</xdr:colOff>
      <xdr:row>139</xdr:row>
      <xdr:rowOff>66675</xdr:rowOff>
    </xdr:to>
    <xdr:sp>
      <xdr:nvSpPr>
        <xdr:cNvPr id="325" name="Line 325"/>
        <xdr:cNvSpPr>
          <a:spLocks/>
        </xdr:cNvSpPr>
      </xdr:nvSpPr>
      <xdr:spPr>
        <a:xfrm flipV="1">
          <a:off x="2914650" y="220694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142</xdr:row>
      <xdr:rowOff>104775</xdr:rowOff>
    </xdr:from>
    <xdr:to>
      <xdr:col>4</xdr:col>
      <xdr:colOff>561975</xdr:colOff>
      <xdr:row>142</xdr:row>
      <xdr:rowOff>104775</xdr:rowOff>
    </xdr:to>
    <xdr:sp>
      <xdr:nvSpPr>
        <xdr:cNvPr id="326" name="Line 326"/>
        <xdr:cNvSpPr>
          <a:spLocks/>
        </xdr:cNvSpPr>
      </xdr:nvSpPr>
      <xdr:spPr>
        <a:xfrm>
          <a:off x="2533650" y="23317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143</xdr:row>
      <xdr:rowOff>19050</xdr:rowOff>
    </xdr:from>
    <xdr:to>
      <xdr:col>4</xdr:col>
      <xdr:colOff>571500</xdr:colOff>
      <xdr:row>143</xdr:row>
      <xdr:rowOff>19050</xdr:rowOff>
    </xdr:to>
    <xdr:sp>
      <xdr:nvSpPr>
        <xdr:cNvPr id="327" name="Line 327"/>
        <xdr:cNvSpPr>
          <a:spLocks/>
        </xdr:cNvSpPr>
      </xdr:nvSpPr>
      <xdr:spPr>
        <a:xfrm>
          <a:off x="2533650" y="23393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145</xdr:row>
      <xdr:rowOff>142875</xdr:rowOff>
    </xdr:from>
    <xdr:to>
      <xdr:col>8</xdr:col>
      <xdr:colOff>295275</xdr:colOff>
      <xdr:row>146</xdr:row>
      <xdr:rowOff>19050</xdr:rowOff>
    </xdr:to>
    <xdr:sp>
      <xdr:nvSpPr>
        <xdr:cNvPr id="328" name="Line 328"/>
        <xdr:cNvSpPr>
          <a:spLocks/>
        </xdr:cNvSpPr>
      </xdr:nvSpPr>
      <xdr:spPr>
        <a:xfrm flipH="1" flipV="1">
          <a:off x="4619625" y="23841075"/>
          <a:ext cx="2857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97</xdr:row>
      <xdr:rowOff>28575</xdr:rowOff>
    </xdr:from>
    <xdr:to>
      <xdr:col>13</xdr:col>
      <xdr:colOff>371475</xdr:colOff>
      <xdr:row>97</xdr:row>
      <xdr:rowOff>133350</xdr:rowOff>
    </xdr:to>
    <xdr:sp>
      <xdr:nvSpPr>
        <xdr:cNvPr id="329" name="Line 329"/>
        <xdr:cNvSpPr>
          <a:spLocks/>
        </xdr:cNvSpPr>
      </xdr:nvSpPr>
      <xdr:spPr>
        <a:xfrm flipV="1">
          <a:off x="7648575" y="159543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85</xdr:row>
      <xdr:rowOff>9525</xdr:rowOff>
    </xdr:from>
    <xdr:to>
      <xdr:col>12</xdr:col>
      <xdr:colOff>276225</xdr:colOff>
      <xdr:row>89</xdr:row>
      <xdr:rowOff>9525</xdr:rowOff>
    </xdr:to>
    <xdr:sp>
      <xdr:nvSpPr>
        <xdr:cNvPr id="330" name="Line 330"/>
        <xdr:cNvSpPr>
          <a:spLocks/>
        </xdr:cNvSpPr>
      </xdr:nvSpPr>
      <xdr:spPr>
        <a:xfrm flipV="1">
          <a:off x="6972300" y="139922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90</xdr:row>
      <xdr:rowOff>0</xdr:rowOff>
    </xdr:from>
    <xdr:to>
      <xdr:col>12</xdr:col>
      <xdr:colOff>276225</xdr:colOff>
      <xdr:row>95</xdr:row>
      <xdr:rowOff>76200</xdr:rowOff>
    </xdr:to>
    <xdr:sp>
      <xdr:nvSpPr>
        <xdr:cNvPr id="331" name="Line 331"/>
        <xdr:cNvSpPr>
          <a:spLocks/>
        </xdr:cNvSpPr>
      </xdr:nvSpPr>
      <xdr:spPr>
        <a:xfrm>
          <a:off x="6972300" y="14792325"/>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81</xdr:row>
      <xdr:rowOff>85725</xdr:rowOff>
    </xdr:from>
    <xdr:to>
      <xdr:col>14</xdr:col>
      <xdr:colOff>0</xdr:colOff>
      <xdr:row>81</xdr:row>
      <xdr:rowOff>85725</xdr:rowOff>
    </xdr:to>
    <xdr:sp>
      <xdr:nvSpPr>
        <xdr:cNvPr id="332" name="Line 332"/>
        <xdr:cNvSpPr>
          <a:spLocks/>
        </xdr:cNvSpPr>
      </xdr:nvSpPr>
      <xdr:spPr>
        <a:xfrm>
          <a:off x="7324725" y="13420725"/>
          <a:ext cx="4667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83</xdr:row>
      <xdr:rowOff>85725</xdr:rowOff>
    </xdr:from>
    <xdr:to>
      <xdr:col>13</xdr:col>
      <xdr:colOff>495300</xdr:colOff>
      <xdr:row>83</xdr:row>
      <xdr:rowOff>85725</xdr:rowOff>
    </xdr:to>
    <xdr:sp>
      <xdr:nvSpPr>
        <xdr:cNvPr id="333" name="Line 333"/>
        <xdr:cNvSpPr>
          <a:spLocks/>
        </xdr:cNvSpPr>
      </xdr:nvSpPr>
      <xdr:spPr>
        <a:xfrm>
          <a:off x="7324725" y="13744575"/>
          <a:ext cx="4572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146</xdr:row>
      <xdr:rowOff>57150</xdr:rowOff>
    </xdr:from>
    <xdr:to>
      <xdr:col>8</xdr:col>
      <xdr:colOff>295275</xdr:colOff>
      <xdr:row>146</xdr:row>
      <xdr:rowOff>95250</xdr:rowOff>
    </xdr:to>
    <xdr:sp>
      <xdr:nvSpPr>
        <xdr:cNvPr id="334" name="Line 334"/>
        <xdr:cNvSpPr>
          <a:spLocks/>
        </xdr:cNvSpPr>
      </xdr:nvSpPr>
      <xdr:spPr>
        <a:xfrm flipH="1">
          <a:off x="4591050" y="23917275"/>
          <a:ext cx="571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111</xdr:row>
      <xdr:rowOff>9525</xdr:rowOff>
    </xdr:from>
    <xdr:to>
      <xdr:col>6</xdr:col>
      <xdr:colOff>533400</xdr:colOff>
      <xdr:row>111</xdr:row>
      <xdr:rowOff>9525</xdr:rowOff>
    </xdr:to>
    <xdr:sp>
      <xdr:nvSpPr>
        <xdr:cNvPr id="335" name="Line 335"/>
        <xdr:cNvSpPr>
          <a:spLocks/>
        </xdr:cNvSpPr>
      </xdr:nvSpPr>
      <xdr:spPr>
        <a:xfrm>
          <a:off x="3000375" y="18202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105</xdr:row>
      <xdr:rowOff>0</xdr:rowOff>
    </xdr:from>
    <xdr:to>
      <xdr:col>6</xdr:col>
      <xdr:colOff>85725</xdr:colOff>
      <xdr:row>105</xdr:row>
      <xdr:rowOff>47625</xdr:rowOff>
    </xdr:to>
    <xdr:sp>
      <xdr:nvSpPr>
        <xdr:cNvPr id="336" name="Line 336"/>
        <xdr:cNvSpPr>
          <a:spLocks/>
        </xdr:cNvSpPr>
      </xdr:nvSpPr>
      <xdr:spPr>
        <a:xfrm>
          <a:off x="3276600" y="172212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90</xdr:row>
      <xdr:rowOff>9525</xdr:rowOff>
    </xdr:from>
    <xdr:to>
      <xdr:col>6</xdr:col>
      <xdr:colOff>285750</xdr:colOff>
      <xdr:row>95</xdr:row>
      <xdr:rowOff>76200</xdr:rowOff>
    </xdr:to>
    <xdr:sp>
      <xdr:nvSpPr>
        <xdr:cNvPr id="337" name="Line 337"/>
        <xdr:cNvSpPr>
          <a:spLocks/>
        </xdr:cNvSpPr>
      </xdr:nvSpPr>
      <xdr:spPr>
        <a:xfrm>
          <a:off x="3476625" y="14801850"/>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86</xdr:row>
      <xdr:rowOff>0</xdr:rowOff>
    </xdr:from>
    <xdr:to>
      <xdr:col>6</xdr:col>
      <xdr:colOff>285750</xdr:colOff>
      <xdr:row>89</xdr:row>
      <xdr:rowOff>28575</xdr:rowOff>
    </xdr:to>
    <xdr:sp>
      <xdr:nvSpPr>
        <xdr:cNvPr id="338" name="Line 338"/>
        <xdr:cNvSpPr>
          <a:spLocks/>
        </xdr:cNvSpPr>
      </xdr:nvSpPr>
      <xdr:spPr>
        <a:xfrm flipV="1">
          <a:off x="3476625" y="1414462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95</xdr:row>
      <xdr:rowOff>85725</xdr:rowOff>
    </xdr:from>
    <xdr:to>
      <xdr:col>6</xdr:col>
      <xdr:colOff>523875</xdr:colOff>
      <xdr:row>95</xdr:row>
      <xdr:rowOff>85725</xdr:rowOff>
    </xdr:to>
    <xdr:sp>
      <xdr:nvSpPr>
        <xdr:cNvPr id="339" name="Line 339"/>
        <xdr:cNvSpPr>
          <a:spLocks/>
        </xdr:cNvSpPr>
      </xdr:nvSpPr>
      <xdr:spPr>
        <a:xfrm flipV="1">
          <a:off x="2486025" y="1568767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82</xdr:row>
      <xdr:rowOff>95250</xdr:rowOff>
    </xdr:from>
    <xdr:to>
      <xdr:col>13</xdr:col>
      <xdr:colOff>495300</xdr:colOff>
      <xdr:row>82</xdr:row>
      <xdr:rowOff>95250</xdr:rowOff>
    </xdr:to>
    <xdr:sp>
      <xdr:nvSpPr>
        <xdr:cNvPr id="340" name="Line 340"/>
        <xdr:cNvSpPr>
          <a:spLocks/>
        </xdr:cNvSpPr>
      </xdr:nvSpPr>
      <xdr:spPr>
        <a:xfrm>
          <a:off x="7324725" y="13592175"/>
          <a:ext cx="457200" cy="0"/>
        </a:xfrm>
        <a:prstGeom prst="line">
          <a:avLst/>
        </a:prstGeom>
        <a:noFill/>
        <a:ln w="12700" cmpd="sng">
          <a:solidFill>
            <a:srgbClr val="3366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84</xdr:row>
      <xdr:rowOff>57150</xdr:rowOff>
    </xdr:from>
    <xdr:to>
      <xdr:col>13</xdr:col>
      <xdr:colOff>504825</xdr:colOff>
      <xdr:row>84</xdr:row>
      <xdr:rowOff>57150</xdr:rowOff>
    </xdr:to>
    <xdr:sp>
      <xdr:nvSpPr>
        <xdr:cNvPr id="341" name="Line 341"/>
        <xdr:cNvSpPr>
          <a:spLocks/>
        </xdr:cNvSpPr>
      </xdr:nvSpPr>
      <xdr:spPr>
        <a:xfrm flipV="1">
          <a:off x="7315200" y="13877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84</xdr:row>
      <xdr:rowOff>104775</xdr:rowOff>
    </xdr:from>
    <xdr:to>
      <xdr:col>14</xdr:col>
      <xdr:colOff>0</xdr:colOff>
      <xdr:row>84</xdr:row>
      <xdr:rowOff>114300</xdr:rowOff>
    </xdr:to>
    <xdr:sp>
      <xdr:nvSpPr>
        <xdr:cNvPr id="342" name="Line 342"/>
        <xdr:cNvSpPr>
          <a:spLocks/>
        </xdr:cNvSpPr>
      </xdr:nvSpPr>
      <xdr:spPr>
        <a:xfrm flipV="1">
          <a:off x="7315200" y="13925550"/>
          <a:ext cx="4762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143</xdr:row>
      <xdr:rowOff>104775</xdr:rowOff>
    </xdr:from>
    <xdr:to>
      <xdr:col>5</xdr:col>
      <xdr:colOff>171450</xdr:colOff>
      <xdr:row>143</xdr:row>
      <xdr:rowOff>104775</xdr:rowOff>
    </xdr:to>
    <xdr:sp>
      <xdr:nvSpPr>
        <xdr:cNvPr id="343" name="Line 343"/>
        <xdr:cNvSpPr>
          <a:spLocks/>
        </xdr:cNvSpPr>
      </xdr:nvSpPr>
      <xdr:spPr>
        <a:xfrm flipH="1">
          <a:off x="2590800" y="23479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144</xdr:row>
      <xdr:rowOff>19050</xdr:rowOff>
    </xdr:from>
    <xdr:to>
      <xdr:col>4</xdr:col>
      <xdr:colOff>571500</xdr:colOff>
      <xdr:row>144</xdr:row>
      <xdr:rowOff>19050</xdr:rowOff>
    </xdr:to>
    <xdr:sp>
      <xdr:nvSpPr>
        <xdr:cNvPr id="344" name="Line 344"/>
        <xdr:cNvSpPr>
          <a:spLocks/>
        </xdr:cNvSpPr>
      </xdr:nvSpPr>
      <xdr:spPr>
        <a:xfrm>
          <a:off x="2533650" y="23555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142</xdr:row>
      <xdr:rowOff>104775</xdr:rowOff>
    </xdr:from>
    <xdr:to>
      <xdr:col>4</xdr:col>
      <xdr:colOff>533400</xdr:colOff>
      <xdr:row>144</xdr:row>
      <xdr:rowOff>19050</xdr:rowOff>
    </xdr:to>
    <xdr:sp>
      <xdr:nvSpPr>
        <xdr:cNvPr id="345" name="Line 345"/>
        <xdr:cNvSpPr>
          <a:spLocks/>
        </xdr:cNvSpPr>
      </xdr:nvSpPr>
      <xdr:spPr>
        <a:xfrm>
          <a:off x="2562225" y="233172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131</xdr:row>
      <xdr:rowOff>104775</xdr:rowOff>
    </xdr:from>
    <xdr:to>
      <xdr:col>4</xdr:col>
      <xdr:colOff>533400</xdr:colOff>
      <xdr:row>131</xdr:row>
      <xdr:rowOff>104775</xdr:rowOff>
    </xdr:to>
    <xdr:sp>
      <xdr:nvSpPr>
        <xdr:cNvPr id="346" name="Line 346"/>
        <xdr:cNvSpPr>
          <a:spLocks/>
        </xdr:cNvSpPr>
      </xdr:nvSpPr>
      <xdr:spPr>
        <a:xfrm>
          <a:off x="2133600" y="21536025"/>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131</xdr:row>
      <xdr:rowOff>95250</xdr:rowOff>
    </xdr:from>
    <xdr:to>
      <xdr:col>5</xdr:col>
      <xdr:colOff>200025</xdr:colOff>
      <xdr:row>131</xdr:row>
      <xdr:rowOff>133350</xdr:rowOff>
    </xdr:to>
    <xdr:sp>
      <xdr:nvSpPr>
        <xdr:cNvPr id="347" name="Line 347"/>
        <xdr:cNvSpPr>
          <a:spLocks/>
        </xdr:cNvSpPr>
      </xdr:nvSpPr>
      <xdr:spPr>
        <a:xfrm flipH="1">
          <a:off x="2676525" y="21526500"/>
          <a:ext cx="1333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132</xdr:row>
      <xdr:rowOff>0</xdr:rowOff>
    </xdr:from>
    <xdr:to>
      <xdr:col>4</xdr:col>
      <xdr:colOff>104775</xdr:colOff>
      <xdr:row>133</xdr:row>
      <xdr:rowOff>0</xdr:rowOff>
    </xdr:to>
    <xdr:sp>
      <xdr:nvSpPr>
        <xdr:cNvPr id="348" name="Line 348"/>
        <xdr:cNvSpPr>
          <a:spLocks/>
        </xdr:cNvSpPr>
      </xdr:nvSpPr>
      <xdr:spPr>
        <a:xfrm>
          <a:off x="2133600" y="21593175"/>
          <a:ext cx="0" cy="1619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132</xdr:row>
      <xdr:rowOff>142875</xdr:rowOff>
    </xdr:from>
    <xdr:to>
      <xdr:col>4</xdr:col>
      <xdr:colOff>514350</xdr:colOff>
      <xdr:row>132</xdr:row>
      <xdr:rowOff>142875</xdr:rowOff>
    </xdr:to>
    <xdr:sp>
      <xdr:nvSpPr>
        <xdr:cNvPr id="349" name="Line 349"/>
        <xdr:cNvSpPr>
          <a:spLocks/>
        </xdr:cNvSpPr>
      </xdr:nvSpPr>
      <xdr:spPr>
        <a:xfrm flipH="1">
          <a:off x="2124075" y="21736050"/>
          <a:ext cx="4191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132</xdr:row>
      <xdr:rowOff>9525</xdr:rowOff>
    </xdr:from>
    <xdr:to>
      <xdr:col>4</xdr:col>
      <xdr:colOff>504825</xdr:colOff>
      <xdr:row>132</xdr:row>
      <xdr:rowOff>152400</xdr:rowOff>
    </xdr:to>
    <xdr:sp>
      <xdr:nvSpPr>
        <xdr:cNvPr id="350" name="Line 350"/>
        <xdr:cNvSpPr>
          <a:spLocks/>
        </xdr:cNvSpPr>
      </xdr:nvSpPr>
      <xdr:spPr>
        <a:xfrm>
          <a:off x="2533650" y="21602700"/>
          <a:ext cx="0" cy="142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132</xdr:row>
      <xdr:rowOff>9525</xdr:rowOff>
    </xdr:from>
    <xdr:to>
      <xdr:col>4</xdr:col>
      <xdr:colOff>514350</xdr:colOff>
      <xdr:row>132</xdr:row>
      <xdr:rowOff>9525</xdr:rowOff>
    </xdr:to>
    <xdr:sp>
      <xdr:nvSpPr>
        <xdr:cNvPr id="351" name="Line 351"/>
        <xdr:cNvSpPr>
          <a:spLocks/>
        </xdr:cNvSpPr>
      </xdr:nvSpPr>
      <xdr:spPr>
        <a:xfrm>
          <a:off x="2124075" y="21602700"/>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95</xdr:row>
      <xdr:rowOff>0</xdr:rowOff>
    </xdr:from>
    <xdr:to>
      <xdr:col>11</xdr:col>
      <xdr:colOff>85725</xdr:colOff>
      <xdr:row>95</xdr:row>
      <xdr:rowOff>66675</xdr:rowOff>
    </xdr:to>
    <xdr:sp>
      <xdr:nvSpPr>
        <xdr:cNvPr id="352" name="Line 352"/>
        <xdr:cNvSpPr>
          <a:spLocks/>
        </xdr:cNvSpPr>
      </xdr:nvSpPr>
      <xdr:spPr>
        <a:xfrm>
          <a:off x="6200775" y="156019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95</xdr:row>
      <xdr:rowOff>0</xdr:rowOff>
    </xdr:from>
    <xdr:to>
      <xdr:col>9</xdr:col>
      <xdr:colOff>390525</xdr:colOff>
      <xdr:row>95</xdr:row>
      <xdr:rowOff>66675</xdr:rowOff>
    </xdr:to>
    <xdr:sp>
      <xdr:nvSpPr>
        <xdr:cNvPr id="353" name="Line 353"/>
        <xdr:cNvSpPr>
          <a:spLocks/>
        </xdr:cNvSpPr>
      </xdr:nvSpPr>
      <xdr:spPr>
        <a:xfrm>
          <a:off x="5324475" y="1560195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95</xdr:row>
      <xdr:rowOff>9525</xdr:rowOff>
    </xdr:from>
    <xdr:to>
      <xdr:col>8</xdr:col>
      <xdr:colOff>514350</xdr:colOff>
      <xdr:row>95</xdr:row>
      <xdr:rowOff>57150</xdr:rowOff>
    </xdr:to>
    <xdr:sp>
      <xdr:nvSpPr>
        <xdr:cNvPr id="354" name="Line 354"/>
        <xdr:cNvSpPr>
          <a:spLocks/>
        </xdr:cNvSpPr>
      </xdr:nvSpPr>
      <xdr:spPr>
        <a:xfrm>
          <a:off x="4867275" y="15611475"/>
          <a:ext cx="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95</xdr:row>
      <xdr:rowOff>9525</xdr:rowOff>
    </xdr:from>
    <xdr:to>
      <xdr:col>7</xdr:col>
      <xdr:colOff>266700</xdr:colOff>
      <xdr:row>95</xdr:row>
      <xdr:rowOff>76200</xdr:rowOff>
    </xdr:to>
    <xdr:sp>
      <xdr:nvSpPr>
        <xdr:cNvPr id="355" name="Line 355"/>
        <xdr:cNvSpPr>
          <a:spLocks/>
        </xdr:cNvSpPr>
      </xdr:nvSpPr>
      <xdr:spPr>
        <a:xfrm>
          <a:off x="4038600" y="15611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85</xdr:row>
      <xdr:rowOff>152400</xdr:rowOff>
    </xdr:from>
    <xdr:to>
      <xdr:col>7</xdr:col>
      <xdr:colOff>266700</xdr:colOff>
      <xdr:row>86</xdr:row>
      <xdr:rowOff>57150</xdr:rowOff>
    </xdr:to>
    <xdr:sp>
      <xdr:nvSpPr>
        <xdr:cNvPr id="356" name="Line 356"/>
        <xdr:cNvSpPr>
          <a:spLocks/>
        </xdr:cNvSpPr>
      </xdr:nvSpPr>
      <xdr:spPr>
        <a:xfrm>
          <a:off x="4038600" y="14135100"/>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85</xdr:row>
      <xdr:rowOff>9525</xdr:rowOff>
    </xdr:from>
    <xdr:to>
      <xdr:col>8</xdr:col>
      <xdr:colOff>514350</xdr:colOff>
      <xdr:row>85</xdr:row>
      <xdr:rowOff>76200</xdr:rowOff>
    </xdr:to>
    <xdr:sp>
      <xdr:nvSpPr>
        <xdr:cNvPr id="357" name="Line 357"/>
        <xdr:cNvSpPr>
          <a:spLocks/>
        </xdr:cNvSpPr>
      </xdr:nvSpPr>
      <xdr:spPr>
        <a:xfrm>
          <a:off x="4867275" y="139922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85</xdr:row>
      <xdr:rowOff>9525</xdr:rowOff>
    </xdr:from>
    <xdr:to>
      <xdr:col>9</xdr:col>
      <xdr:colOff>390525</xdr:colOff>
      <xdr:row>85</xdr:row>
      <xdr:rowOff>76200</xdr:rowOff>
    </xdr:to>
    <xdr:sp>
      <xdr:nvSpPr>
        <xdr:cNvPr id="358" name="Line 358"/>
        <xdr:cNvSpPr>
          <a:spLocks/>
        </xdr:cNvSpPr>
      </xdr:nvSpPr>
      <xdr:spPr>
        <a:xfrm>
          <a:off x="5324475" y="1399222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85</xdr:row>
      <xdr:rowOff>104775</xdr:rowOff>
    </xdr:from>
    <xdr:to>
      <xdr:col>11</xdr:col>
      <xdr:colOff>285750</xdr:colOff>
      <xdr:row>86</xdr:row>
      <xdr:rowOff>9525</xdr:rowOff>
    </xdr:to>
    <xdr:sp>
      <xdr:nvSpPr>
        <xdr:cNvPr id="359" name="Line 359"/>
        <xdr:cNvSpPr>
          <a:spLocks/>
        </xdr:cNvSpPr>
      </xdr:nvSpPr>
      <xdr:spPr>
        <a:xfrm>
          <a:off x="6400800" y="14087475"/>
          <a:ext cx="0" cy="666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98</xdr:row>
      <xdr:rowOff>133350</xdr:rowOff>
    </xdr:from>
    <xdr:to>
      <xdr:col>8</xdr:col>
      <xdr:colOff>390525</xdr:colOff>
      <xdr:row>100</xdr:row>
      <xdr:rowOff>19050</xdr:rowOff>
    </xdr:to>
    <xdr:sp>
      <xdr:nvSpPr>
        <xdr:cNvPr id="360" name="Line 360"/>
        <xdr:cNvSpPr>
          <a:spLocks/>
        </xdr:cNvSpPr>
      </xdr:nvSpPr>
      <xdr:spPr>
        <a:xfrm flipV="1">
          <a:off x="3781425" y="16221075"/>
          <a:ext cx="962025" cy="209550"/>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104</xdr:row>
      <xdr:rowOff>152400</xdr:rowOff>
    </xdr:from>
    <xdr:to>
      <xdr:col>8</xdr:col>
      <xdr:colOff>400050</xdr:colOff>
      <xdr:row>106</xdr:row>
      <xdr:rowOff>28575</xdr:rowOff>
    </xdr:to>
    <xdr:sp>
      <xdr:nvSpPr>
        <xdr:cNvPr id="361" name="Line 361"/>
        <xdr:cNvSpPr>
          <a:spLocks/>
        </xdr:cNvSpPr>
      </xdr:nvSpPr>
      <xdr:spPr>
        <a:xfrm flipV="1">
          <a:off x="3781425" y="17211675"/>
          <a:ext cx="971550" cy="200025"/>
        </a:xfrm>
        <a:prstGeom prst="line">
          <a:avLst/>
        </a:prstGeom>
        <a:noFill/>
        <a:ln w="19050"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86</xdr:row>
      <xdr:rowOff>9525</xdr:rowOff>
    </xdr:from>
    <xdr:to>
      <xdr:col>4</xdr:col>
      <xdr:colOff>304800</xdr:colOff>
      <xdr:row>86</xdr:row>
      <xdr:rowOff>19050</xdr:rowOff>
    </xdr:to>
    <xdr:sp>
      <xdr:nvSpPr>
        <xdr:cNvPr id="362" name="Line 362"/>
        <xdr:cNvSpPr>
          <a:spLocks/>
        </xdr:cNvSpPr>
      </xdr:nvSpPr>
      <xdr:spPr>
        <a:xfrm flipV="1">
          <a:off x="666750" y="14154150"/>
          <a:ext cx="16668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95</xdr:row>
      <xdr:rowOff>66675</xdr:rowOff>
    </xdr:from>
    <xdr:to>
      <xdr:col>11</xdr:col>
      <xdr:colOff>361950</xdr:colOff>
      <xdr:row>95</xdr:row>
      <xdr:rowOff>76200</xdr:rowOff>
    </xdr:to>
    <xdr:sp>
      <xdr:nvSpPr>
        <xdr:cNvPr id="363" name="Line 363"/>
        <xdr:cNvSpPr>
          <a:spLocks/>
        </xdr:cNvSpPr>
      </xdr:nvSpPr>
      <xdr:spPr>
        <a:xfrm flipV="1">
          <a:off x="3771900" y="15668625"/>
          <a:ext cx="270510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99</xdr:row>
      <xdr:rowOff>38100</xdr:rowOff>
    </xdr:from>
    <xdr:to>
      <xdr:col>8</xdr:col>
      <xdr:colOff>390525</xdr:colOff>
      <xdr:row>100</xdr:row>
      <xdr:rowOff>76200</xdr:rowOff>
    </xdr:to>
    <xdr:sp>
      <xdr:nvSpPr>
        <xdr:cNvPr id="364" name="Line 364"/>
        <xdr:cNvSpPr>
          <a:spLocks/>
        </xdr:cNvSpPr>
      </xdr:nvSpPr>
      <xdr:spPr>
        <a:xfrm flipV="1">
          <a:off x="3771900" y="16287750"/>
          <a:ext cx="971550" cy="2000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105</xdr:row>
      <xdr:rowOff>28575</xdr:rowOff>
    </xdr:from>
    <xdr:to>
      <xdr:col>4</xdr:col>
      <xdr:colOff>295275</xdr:colOff>
      <xdr:row>106</xdr:row>
      <xdr:rowOff>19050</xdr:rowOff>
    </xdr:to>
    <xdr:sp>
      <xdr:nvSpPr>
        <xdr:cNvPr id="365" name="Line 365"/>
        <xdr:cNvSpPr>
          <a:spLocks/>
        </xdr:cNvSpPr>
      </xdr:nvSpPr>
      <xdr:spPr>
        <a:xfrm>
          <a:off x="1543050" y="17249775"/>
          <a:ext cx="781050" cy="1524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85</xdr:row>
      <xdr:rowOff>95250</xdr:rowOff>
    </xdr:from>
    <xdr:to>
      <xdr:col>6</xdr:col>
      <xdr:colOff>533400</xdr:colOff>
      <xdr:row>85</xdr:row>
      <xdr:rowOff>95250</xdr:rowOff>
    </xdr:to>
    <xdr:sp>
      <xdr:nvSpPr>
        <xdr:cNvPr id="366" name="Line 366"/>
        <xdr:cNvSpPr>
          <a:spLocks/>
        </xdr:cNvSpPr>
      </xdr:nvSpPr>
      <xdr:spPr>
        <a:xfrm flipH="1">
          <a:off x="3629025" y="14077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108</xdr:row>
      <xdr:rowOff>95250</xdr:rowOff>
    </xdr:from>
    <xdr:to>
      <xdr:col>5</xdr:col>
      <xdr:colOff>180975</xdr:colOff>
      <xdr:row>108</xdr:row>
      <xdr:rowOff>95250</xdr:rowOff>
    </xdr:to>
    <xdr:sp>
      <xdr:nvSpPr>
        <xdr:cNvPr id="367" name="Line 367"/>
        <xdr:cNvSpPr>
          <a:spLocks/>
        </xdr:cNvSpPr>
      </xdr:nvSpPr>
      <xdr:spPr>
        <a:xfrm flipV="1">
          <a:off x="2447925" y="17802225"/>
          <a:ext cx="3429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133</xdr:row>
      <xdr:rowOff>85725</xdr:rowOff>
    </xdr:from>
    <xdr:to>
      <xdr:col>4</xdr:col>
      <xdr:colOff>171450</xdr:colOff>
      <xdr:row>133</xdr:row>
      <xdr:rowOff>85725</xdr:rowOff>
    </xdr:to>
    <xdr:sp>
      <xdr:nvSpPr>
        <xdr:cNvPr id="368" name="Line 368"/>
        <xdr:cNvSpPr>
          <a:spLocks/>
        </xdr:cNvSpPr>
      </xdr:nvSpPr>
      <xdr:spPr>
        <a:xfrm>
          <a:off x="2133600" y="218408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132</xdr:row>
      <xdr:rowOff>152400</xdr:rowOff>
    </xdr:from>
    <xdr:to>
      <xdr:col>5</xdr:col>
      <xdr:colOff>47625</xdr:colOff>
      <xdr:row>132</xdr:row>
      <xdr:rowOff>152400</xdr:rowOff>
    </xdr:to>
    <xdr:sp>
      <xdr:nvSpPr>
        <xdr:cNvPr id="369" name="Line 369"/>
        <xdr:cNvSpPr>
          <a:spLocks/>
        </xdr:cNvSpPr>
      </xdr:nvSpPr>
      <xdr:spPr>
        <a:xfrm>
          <a:off x="2552700" y="217455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139</xdr:row>
      <xdr:rowOff>76200</xdr:rowOff>
    </xdr:from>
    <xdr:to>
      <xdr:col>4</xdr:col>
      <xdr:colOff>247650</xdr:colOff>
      <xdr:row>140</xdr:row>
      <xdr:rowOff>9525</xdr:rowOff>
    </xdr:to>
    <xdr:sp>
      <xdr:nvSpPr>
        <xdr:cNvPr id="370" name="Line 370"/>
        <xdr:cNvSpPr>
          <a:spLocks/>
        </xdr:cNvSpPr>
      </xdr:nvSpPr>
      <xdr:spPr>
        <a:xfrm flipH="1">
          <a:off x="1771650" y="22802850"/>
          <a:ext cx="5048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82</xdr:row>
      <xdr:rowOff>66675</xdr:rowOff>
    </xdr:from>
    <xdr:to>
      <xdr:col>4</xdr:col>
      <xdr:colOff>295275</xdr:colOff>
      <xdr:row>86</xdr:row>
      <xdr:rowOff>0</xdr:rowOff>
    </xdr:to>
    <xdr:sp>
      <xdr:nvSpPr>
        <xdr:cNvPr id="371" name="Line 371"/>
        <xdr:cNvSpPr>
          <a:spLocks/>
        </xdr:cNvSpPr>
      </xdr:nvSpPr>
      <xdr:spPr>
        <a:xfrm flipV="1">
          <a:off x="2324100" y="13563600"/>
          <a:ext cx="0" cy="581025"/>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104</xdr:row>
      <xdr:rowOff>142875</xdr:rowOff>
    </xdr:from>
    <xdr:to>
      <xdr:col>9</xdr:col>
      <xdr:colOff>123825</xdr:colOff>
      <xdr:row>105</xdr:row>
      <xdr:rowOff>19050</xdr:rowOff>
    </xdr:to>
    <xdr:sp>
      <xdr:nvSpPr>
        <xdr:cNvPr id="372" name="Line 372"/>
        <xdr:cNvSpPr>
          <a:spLocks/>
        </xdr:cNvSpPr>
      </xdr:nvSpPr>
      <xdr:spPr>
        <a:xfrm flipV="1">
          <a:off x="1543050" y="17202150"/>
          <a:ext cx="3514725" cy="381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132</xdr:row>
      <xdr:rowOff>114300</xdr:rowOff>
    </xdr:from>
    <xdr:to>
      <xdr:col>5</xdr:col>
      <xdr:colOff>0</xdr:colOff>
      <xdr:row>132</xdr:row>
      <xdr:rowOff>142875</xdr:rowOff>
    </xdr:to>
    <xdr:sp>
      <xdr:nvSpPr>
        <xdr:cNvPr id="373" name="Line 373"/>
        <xdr:cNvSpPr>
          <a:spLocks/>
        </xdr:cNvSpPr>
      </xdr:nvSpPr>
      <xdr:spPr>
        <a:xfrm>
          <a:off x="2609850" y="21707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135</xdr:row>
      <xdr:rowOff>152400</xdr:rowOff>
    </xdr:from>
    <xdr:to>
      <xdr:col>4</xdr:col>
      <xdr:colOff>161925</xdr:colOff>
      <xdr:row>139</xdr:row>
      <xdr:rowOff>95250</xdr:rowOff>
    </xdr:to>
    <xdr:sp>
      <xdr:nvSpPr>
        <xdr:cNvPr id="374" name="Line 374"/>
        <xdr:cNvSpPr>
          <a:spLocks/>
        </xdr:cNvSpPr>
      </xdr:nvSpPr>
      <xdr:spPr>
        <a:xfrm flipH="1" flipV="1">
          <a:off x="2085975" y="22231350"/>
          <a:ext cx="1047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151</xdr:row>
      <xdr:rowOff>85725</xdr:rowOff>
    </xdr:from>
    <xdr:to>
      <xdr:col>7</xdr:col>
      <xdr:colOff>428625</xdr:colOff>
      <xdr:row>151</xdr:row>
      <xdr:rowOff>85725</xdr:rowOff>
    </xdr:to>
    <xdr:sp>
      <xdr:nvSpPr>
        <xdr:cNvPr id="375" name="Line 375"/>
        <xdr:cNvSpPr>
          <a:spLocks/>
        </xdr:cNvSpPr>
      </xdr:nvSpPr>
      <xdr:spPr>
        <a:xfrm flipH="1">
          <a:off x="3971925" y="247554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151</xdr:row>
      <xdr:rowOff>76200</xdr:rowOff>
    </xdr:from>
    <xdr:to>
      <xdr:col>9</xdr:col>
      <xdr:colOff>57150</xdr:colOff>
      <xdr:row>151</xdr:row>
      <xdr:rowOff>76200</xdr:rowOff>
    </xdr:to>
    <xdr:sp>
      <xdr:nvSpPr>
        <xdr:cNvPr id="376" name="Line 376"/>
        <xdr:cNvSpPr>
          <a:spLocks/>
        </xdr:cNvSpPr>
      </xdr:nvSpPr>
      <xdr:spPr>
        <a:xfrm flipH="1">
          <a:off x="4562475" y="247459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153</xdr:row>
      <xdr:rowOff>66675</xdr:rowOff>
    </xdr:from>
    <xdr:to>
      <xdr:col>11</xdr:col>
      <xdr:colOff>66675</xdr:colOff>
      <xdr:row>153</xdr:row>
      <xdr:rowOff>66675</xdr:rowOff>
    </xdr:to>
    <xdr:sp>
      <xdr:nvSpPr>
        <xdr:cNvPr id="377" name="Line 377"/>
        <xdr:cNvSpPr>
          <a:spLocks/>
        </xdr:cNvSpPr>
      </xdr:nvSpPr>
      <xdr:spPr>
        <a:xfrm flipH="1">
          <a:off x="3981450" y="25060275"/>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495300</xdr:colOff>
      <xdr:row>153</xdr:row>
      <xdr:rowOff>76200</xdr:rowOff>
    </xdr:from>
    <xdr:to>
      <xdr:col>15</xdr:col>
      <xdr:colOff>76200</xdr:colOff>
      <xdr:row>153</xdr:row>
      <xdr:rowOff>76200</xdr:rowOff>
    </xdr:to>
    <xdr:sp>
      <xdr:nvSpPr>
        <xdr:cNvPr id="378" name="Line 378"/>
        <xdr:cNvSpPr>
          <a:spLocks/>
        </xdr:cNvSpPr>
      </xdr:nvSpPr>
      <xdr:spPr>
        <a:xfrm flipH="1">
          <a:off x="6610350" y="25069800"/>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150</xdr:row>
      <xdr:rowOff>38100</xdr:rowOff>
    </xdr:from>
    <xdr:to>
      <xdr:col>9</xdr:col>
      <xdr:colOff>57150</xdr:colOff>
      <xdr:row>152</xdr:row>
      <xdr:rowOff>9525</xdr:rowOff>
    </xdr:to>
    <xdr:sp>
      <xdr:nvSpPr>
        <xdr:cNvPr id="379" name="Line 379"/>
        <xdr:cNvSpPr>
          <a:spLocks/>
        </xdr:cNvSpPr>
      </xdr:nvSpPr>
      <xdr:spPr>
        <a:xfrm flipH="1">
          <a:off x="4991100" y="24545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150</xdr:row>
      <xdr:rowOff>9525</xdr:rowOff>
    </xdr:from>
    <xdr:to>
      <xdr:col>8</xdr:col>
      <xdr:colOff>571500</xdr:colOff>
      <xdr:row>150</xdr:row>
      <xdr:rowOff>152400</xdr:rowOff>
    </xdr:to>
    <xdr:sp>
      <xdr:nvSpPr>
        <xdr:cNvPr id="380" name="Line 380"/>
        <xdr:cNvSpPr>
          <a:spLocks/>
        </xdr:cNvSpPr>
      </xdr:nvSpPr>
      <xdr:spPr>
        <a:xfrm flipH="1">
          <a:off x="4924425" y="24517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144</xdr:row>
      <xdr:rowOff>152400</xdr:rowOff>
    </xdr:from>
    <xdr:to>
      <xdr:col>8</xdr:col>
      <xdr:colOff>295275</xdr:colOff>
      <xdr:row>145</xdr:row>
      <xdr:rowOff>104775</xdr:rowOff>
    </xdr:to>
    <xdr:sp>
      <xdr:nvSpPr>
        <xdr:cNvPr id="381" name="Line 381"/>
        <xdr:cNvSpPr>
          <a:spLocks/>
        </xdr:cNvSpPr>
      </xdr:nvSpPr>
      <xdr:spPr>
        <a:xfrm>
          <a:off x="4438650" y="23688675"/>
          <a:ext cx="2095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132</xdr:row>
      <xdr:rowOff>57150</xdr:rowOff>
    </xdr:from>
    <xdr:to>
      <xdr:col>4</xdr:col>
      <xdr:colOff>514350</xdr:colOff>
      <xdr:row>132</xdr:row>
      <xdr:rowOff>57150</xdr:rowOff>
    </xdr:to>
    <xdr:sp>
      <xdr:nvSpPr>
        <xdr:cNvPr id="382" name="Line 382"/>
        <xdr:cNvSpPr>
          <a:spLocks/>
        </xdr:cNvSpPr>
      </xdr:nvSpPr>
      <xdr:spPr>
        <a:xfrm flipV="1">
          <a:off x="2143125" y="21650325"/>
          <a:ext cx="400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150</xdr:row>
      <xdr:rowOff>19050</xdr:rowOff>
    </xdr:from>
    <xdr:to>
      <xdr:col>15</xdr:col>
      <xdr:colOff>114300</xdr:colOff>
      <xdr:row>150</xdr:row>
      <xdr:rowOff>19050</xdr:rowOff>
    </xdr:to>
    <xdr:sp>
      <xdr:nvSpPr>
        <xdr:cNvPr id="383" name="Line 383"/>
        <xdr:cNvSpPr>
          <a:spLocks/>
        </xdr:cNvSpPr>
      </xdr:nvSpPr>
      <xdr:spPr>
        <a:xfrm>
          <a:off x="8343900" y="245268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111</xdr:row>
      <xdr:rowOff>95250</xdr:rowOff>
    </xdr:from>
    <xdr:to>
      <xdr:col>6</xdr:col>
      <xdr:colOff>533400</xdr:colOff>
      <xdr:row>111</xdr:row>
      <xdr:rowOff>95250</xdr:rowOff>
    </xdr:to>
    <xdr:sp>
      <xdr:nvSpPr>
        <xdr:cNvPr id="384" name="Line 384"/>
        <xdr:cNvSpPr>
          <a:spLocks/>
        </xdr:cNvSpPr>
      </xdr:nvSpPr>
      <xdr:spPr>
        <a:xfrm flipH="1">
          <a:off x="3609975" y="182880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113</xdr:row>
      <xdr:rowOff>95250</xdr:rowOff>
    </xdr:from>
    <xdr:to>
      <xdr:col>7</xdr:col>
      <xdr:colOff>247650</xdr:colOff>
      <xdr:row>113</xdr:row>
      <xdr:rowOff>95250</xdr:rowOff>
    </xdr:to>
    <xdr:sp>
      <xdr:nvSpPr>
        <xdr:cNvPr id="385" name="Line 385"/>
        <xdr:cNvSpPr>
          <a:spLocks/>
        </xdr:cNvSpPr>
      </xdr:nvSpPr>
      <xdr:spPr>
        <a:xfrm flipH="1">
          <a:off x="3762375" y="186118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144</xdr:row>
      <xdr:rowOff>85725</xdr:rowOff>
    </xdr:from>
    <xdr:to>
      <xdr:col>1</xdr:col>
      <xdr:colOff>495300</xdr:colOff>
      <xdr:row>144</xdr:row>
      <xdr:rowOff>85725</xdr:rowOff>
    </xdr:to>
    <xdr:sp>
      <xdr:nvSpPr>
        <xdr:cNvPr id="386" name="Line 386"/>
        <xdr:cNvSpPr>
          <a:spLocks/>
        </xdr:cNvSpPr>
      </xdr:nvSpPr>
      <xdr:spPr>
        <a:xfrm flipV="1">
          <a:off x="514350" y="236220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504825</xdr:colOff>
      <xdr:row>130</xdr:row>
      <xdr:rowOff>104775</xdr:rowOff>
    </xdr:from>
    <xdr:to>
      <xdr:col>14</xdr:col>
      <xdr:colOff>57150</xdr:colOff>
      <xdr:row>130</xdr:row>
      <xdr:rowOff>152400</xdr:rowOff>
    </xdr:to>
    <xdr:sp>
      <xdr:nvSpPr>
        <xdr:cNvPr id="387" name="Line 387"/>
        <xdr:cNvSpPr>
          <a:spLocks/>
        </xdr:cNvSpPr>
      </xdr:nvSpPr>
      <xdr:spPr>
        <a:xfrm flipV="1">
          <a:off x="7781925" y="21374100"/>
          <a:ext cx="666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9525</xdr:rowOff>
    </xdr:from>
    <xdr:to>
      <xdr:col>0</xdr:col>
      <xdr:colOff>0</xdr:colOff>
      <xdr:row>148</xdr:row>
      <xdr:rowOff>142875</xdr:rowOff>
    </xdr:to>
    <xdr:sp>
      <xdr:nvSpPr>
        <xdr:cNvPr id="388" name="Line 388"/>
        <xdr:cNvSpPr>
          <a:spLocks/>
        </xdr:cNvSpPr>
      </xdr:nvSpPr>
      <xdr:spPr>
        <a:xfrm>
          <a:off x="0" y="13182600"/>
          <a:ext cx="0" cy="1114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131</xdr:row>
      <xdr:rowOff>104775</xdr:rowOff>
    </xdr:from>
    <xdr:to>
      <xdr:col>5</xdr:col>
      <xdr:colOff>0</xdr:colOff>
      <xdr:row>131</xdr:row>
      <xdr:rowOff>133350</xdr:rowOff>
    </xdr:to>
    <xdr:sp>
      <xdr:nvSpPr>
        <xdr:cNvPr id="389" name="Line 389"/>
        <xdr:cNvSpPr>
          <a:spLocks/>
        </xdr:cNvSpPr>
      </xdr:nvSpPr>
      <xdr:spPr>
        <a:xfrm>
          <a:off x="2609850" y="215360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139</xdr:row>
      <xdr:rowOff>66675</xdr:rowOff>
    </xdr:from>
    <xdr:to>
      <xdr:col>4</xdr:col>
      <xdr:colOff>314325</xdr:colOff>
      <xdr:row>139</xdr:row>
      <xdr:rowOff>66675</xdr:rowOff>
    </xdr:to>
    <xdr:sp>
      <xdr:nvSpPr>
        <xdr:cNvPr id="390" name="Line 390"/>
        <xdr:cNvSpPr>
          <a:spLocks/>
        </xdr:cNvSpPr>
      </xdr:nvSpPr>
      <xdr:spPr>
        <a:xfrm>
          <a:off x="2305050" y="227933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139</xdr:row>
      <xdr:rowOff>47625</xdr:rowOff>
    </xdr:from>
    <xdr:to>
      <xdr:col>4</xdr:col>
      <xdr:colOff>295275</xdr:colOff>
      <xdr:row>139</xdr:row>
      <xdr:rowOff>85725</xdr:rowOff>
    </xdr:to>
    <xdr:sp>
      <xdr:nvSpPr>
        <xdr:cNvPr id="391" name="Line 391"/>
        <xdr:cNvSpPr>
          <a:spLocks/>
        </xdr:cNvSpPr>
      </xdr:nvSpPr>
      <xdr:spPr>
        <a:xfrm>
          <a:off x="2324100" y="227742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99</xdr:row>
      <xdr:rowOff>123825</xdr:rowOff>
    </xdr:from>
    <xdr:to>
      <xdr:col>2</xdr:col>
      <xdr:colOff>523875</xdr:colOff>
      <xdr:row>102</xdr:row>
      <xdr:rowOff>0</xdr:rowOff>
    </xdr:to>
    <xdr:sp>
      <xdr:nvSpPr>
        <xdr:cNvPr id="392" name="Line 392"/>
        <xdr:cNvSpPr>
          <a:spLocks/>
        </xdr:cNvSpPr>
      </xdr:nvSpPr>
      <xdr:spPr>
        <a:xfrm flipV="1">
          <a:off x="1390650" y="1637347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102</xdr:row>
      <xdr:rowOff>152400</xdr:rowOff>
    </xdr:from>
    <xdr:to>
      <xdr:col>2</xdr:col>
      <xdr:colOff>523875</xdr:colOff>
      <xdr:row>111</xdr:row>
      <xdr:rowOff>9525</xdr:rowOff>
    </xdr:to>
    <xdr:sp>
      <xdr:nvSpPr>
        <xdr:cNvPr id="393" name="Line 393"/>
        <xdr:cNvSpPr>
          <a:spLocks/>
        </xdr:cNvSpPr>
      </xdr:nvSpPr>
      <xdr:spPr>
        <a:xfrm>
          <a:off x="1390650" y="16887825"/>
          <a:ext cx="0" cy="13144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111</xdr:row>
      <xdr:rowOff>0</xdr:rowOff>
    </xdr:from>
    <xdr:to>
      <xdr:col>3</xdr:col>
      <xdr:colOff>28575</xdr:colOff>
      <xdr:row>111</xdr:row>
      <xdr:rowOff>0</xdr:rowOff>
    </xdr:to>
    <xdr:sp>
      <xdr:nvSpPr>
        <xdr:cNvPr id="394" name="Line 394"/>
        <xdr:cNvSpPr>
          <a:spLocks/>
        </xdr:cNvSpPr>
      </xdr:nvSpPr>
      <xdr:spPr>
        <a:xfrm flipH="1">
          <a:off x="1038225" y="18192750"/>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98</xdr:row>
      <xdr:rowOff>133350</xdr:rowOff>
    </xdr:from>
    <xdr:to>
      <xdr:col>3</xdr:col>
      <xdr:colOff>9525</xdr:colOff>
      <xdr:row>98</xdr:row>
      <xdr:rowOff>133350</xdr:rowOff>
    </xdr:to>
    <xdr:sp>
      <xdr:nvSpPr>
        <xdr:cNvPr id="395" name="Line 395"/>
        <xdr:cNvSpPr>
          <a:spLocks/>
        </xdr:cNvSpPr>
      </xdr:nvSpPr>
      <xdr:spPr>
        <a:xfrm flipH="1">
          <a:off x="1285875" y="16221075"/>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99</xdr:row>
      <xdr:rowOff>142875</xdr:rowOff>
    </xdr:from>
    <xdr:to>
      <xdr:col>4</xdr:col>
      <xdr:colOff>209550</xdr:colOff>
      <xdr:row>99</xdr:row>
      <xdr:rowOff>142875</xdr:rowOff>
    </xdr:to>
    <xdr:sp>
      <xdr:nvSpPr>
        <xdr:cNvPr id="396" name="Line 396"/>
        <xdr:cNvSpPr>
          <a:spLocks/>
        </xdr:cNvSpPr>
      </xdr:nvSpPr>
      <xdr:spPr>
        <a:xfrm flipH="1">
          <a:off x="1019175" y="16392525"/>
          <a:ext cx="1219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98</xdr:row>
      <xdr:rowOff>133350</xdr:rowOff>
    </xdr:from>
    <xdr:to>
      <xdr:col>2</xdr:col>
      <xdr:colOff>523875</xdr:colOff>
      <xdr:row>99</xdr:row>
      <xdr:rowOff>28575</xdr:rowOff>
    </xdr:to>
    <xdr:sp>
      <xdr:nvSpPr>
        <xdr:cNvPr id="397" name="Line 397"/>
        <xdr:cNvSpPr>
          <a:spLocks/>
        </xdr:cNvSpPr>
      </xdr:nvSpPr>
      <xdr:spPr>
        <a:xfrm>
          <a:off x="1390650" y="16221075"/>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147</xdr:row>
      <xdr:rowOff>0</xdr:rowOff>
    </xdr:from>
    <xdr:to>
      <xdr:col>14</xdr:col>
      <xdr:colOff>9525</xdr:colOff>
      <xdr:row>147</xdr:row>
      <xdr:rowOff>57150</xdr:rowOff>
    </xdr:to>
    <xdr:sp>
      <xdr:nvSpPr>
        <xdr:cNvPr id="398" name="Line 398"/>
        <xdr:cNvSpPr>
          <a:spLocks/>
        </xdr:cNvSpPr>
      </xdr:nvSpPr>
      <xdr:spPr>
        <a:xfrm>
          <a:off x="7553325" y="24022050"/>
          <a:ext cx="2476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98</xdr:row>
      <xdr:rowOff>133350</xdr:rowOff>
    </xdr:from>
    <xdr:to>
      <xdr:col>9</xdr:col>
      <xdr:colOff>19050</xdr:colOff>
      <xdr:row>101</xdr:row>
      <xdr:rowOff>142875</xdr:rowOff>
    </xdr:to>
    <xdr:sp>
      <xdr:nvSpPr>
        <xdr:cNvPr id="399" name="Line 399"/>
        <xdr:cNvSpPr>
          <a:spLocks/>
        </xdr:cNvSpPr>
      </xdr:nvSpPr>
      <xdr:spPr>
        <a:xfrm>
          <a:off x="4953000" y="16221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103</xdr:row>
      <xdr:rowOff>9525</xdr:rowOff>
    </xdr:from>
    <xdr:to>
      <xdr:col>9</xdr:col>
      <xdr:colOff>19050</xdr:colOff>
      <xdr:row>104</xdr:row>
      <xdr:rowOff>123825</xdr:rowOff>
    </xdr:to>
    <xdr:sp>
      <xdr:nvSpPr>
        <xdr:cNvPr id="400" name="Line 400"/>
        <xdr:cNvSpPr>
          <a:spLocks/>
        </xdr:cNvSpPr>
      </xdr:nvSpPr>
      <xdr:spPr>
        <a:xfrm>
          <a:off x="4953000" y="169068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99</xdr:row>
      <xdr:rowOff>133350</xdr:rowOff>
    </xdr:from>
    <xdr:to>
      <xdr:col>2</xdr:col>
      <xdr:colOff>285750</xdr:colOff>
      <xdr:row>101</xdr:row>
      <xdr:rowOff>38100</xdr:rowOff>
    </xdr:to>
    <xdr:sp>
      <xdr:nvSpPr>
        <xdr:cNvPr id="401" name="Line 401"/>
        <xdr:cNvSpPr>
          <a:spLocks/>
        </xdr:cNvSpPr>
      </xdr:nvSpPr>
      <xdr:spPr>
        <a:xfrm flipV="1">
          <a:off x="1152525" y="16383000"/>
          <a:ext cx="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102</xdr:row>
      <xdr:rowOff>0</xdr:rowOff>
    </xdr:from>
    <xdr:to>
      <xdr:col>2</xdr:col>
      <xdr:colOff>285750</xdr:colOff>
      <xdr:row>111</xdr:row>
      <xdr:rowOff>0</xdr:rowOff>
    </xdr:to>
    <xdr:sp>
      <xdr:nvSpPr>
        <xdr:cNvPr id="402" name="Line 402"/>
        <xdr:cNvSpPr>
          <a:spLocks/>
        </xdr:cNvSpPr>
      </xdr:nvSpPr>
      <xdr:spPr>
        <a:xfrm>
          <a:off x="1152525" y="16735425"/>
          <a:ext cx="0" cy="1457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98</xdr:row>
      <xdr:rowOff>19050</xdr:rowOff>
    </xdr:from>
    <xdr:to>
      <xdr:col>3</xdr:col>
      <xdr:colOff>47625</xdr:colOff>
      <xdr:row>98</xdr:row>
      <xdr:rowOff>28575</xdr:rowOff>
    </xdr:to>
    <xdr:sp>
      <xdr:nvSpPr>
        <xdr:cNvPr id="403" name="Line 403"/>
        <xdr:cNvSpPr>
          <a:spLocks/>
        </xdr:cNvSpPr>
      </xdr:nvSpPr>
      <xdr:spPr>
        <a:xfrm flipV="1">
          <a:off x="361950" y="16106775"/>
          <a:ext cx="1133475" cy="19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132</xdr:row>
      <xdr:rowOff>133350</xdr:rowOff>
    </xdr:from>
    <xdr:to>
      <xdr:col>4</xdr:col>
      <xdr:colOff>66675</xdr:colOff>
      <xdr:row>132</xdr:row>
      <xdr:rowOff>152400</xdr:rowOff>
    </xdr:to>
    <xdr:sp>
      <xdr:nvSpPr>
        <xdr:cNvPr id="404" name="Line 404"/>
        <xdr:cNvSpPr>
          <a:spLocks/>
        </xdr:cNvSpPr>
      </xdr:nvSpPr>
      <xdr:spPr>
        <a:xfrm>
          <a:off x="361950" y="21726525"/>
          <a:ext cx="1733550" cy="19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127</xdr:row>
      <xdr:rowOff>0</xdr:rowOff>
    </xdr:from>
    <xdr:to>
      <xdr:col>1</xdr:col>
      <xdr:colOff>180975</xdr:colOff>
      <xdr:row>132</xdr:row>
      <xdr:rowOff>142875</xdr:rowOff>
    </xdr:to>
    <xdr:sp>
      <xdr:nvSpPr>
        <xdr:cNvPr id="405" name="Line 405"/>
        <xdr:cNvSpPr>
          <a:spLocks/>
        </xdr:cNvSpPr>
      </xdr:nvSpPr>
      <xdr:spPr>
        <a:xfrm flipH="1" flipV="1">
          <a:off x="428625" y="20783550"/>
          <a:ext cx="0" cy="9525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98</xdr:row>
      <xdr:rowOff>19050</xdr:rowOff>
    </xdr:from>
    <xdr:to>
      <xdr:col>1</xdr:col>
      <xdr:colOff>180975</xdr:colOff>
      <xdr:row>126</xdr:row>
      <xdr:rowOff>28575</xdr:rowOff>
    </xdr:to>
    <xdr:sp>
      <xdr:nvSpPr>
        <xdr:cNvPr id="406" name="Line 406"/>
        <xdr:cNvSpPr>
          <a:spLocks/>
        </xdr:cNvSpPr>
      </xdr:nvSpPr>
      <xdr:spPr>
        <a:xfrm flipH="1" flipV="1">
          <a:off x="428625" y="16106775"/>
          <a:ext cx="0" cy="45434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133</xdr:row>
      <xdr:rowOff>133350</xdr:rowOff>
    </xdr:from>
    <xdr:to>
      <xdr:col>9</xdr:col>
      <xdr:colOff>180975</xdr:colOff>
      <xdr:row>134</xdr:row>
      <xdr:rowOff>19050</xdr:rowOff>
    </xdr:to>
    <xdr:sp>
      <xdr:nvSpPr>
        <xdr:cNvPr id="407" name="Line 407"/>
        <xdr:cNvSpPr>
          <a:spLocks/>
        </xdr:cNvSpPr>
      </xdr:nvSpPr>
      <xdr:spPr>
        <a:xfrm flipV="1">
          <a:off x="5038725" y="21888450"/>
          <a:ext cx="762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99</xdr:row>
      <xdr:rowOff>152400</xdr:rowOff>
    </xdr:from>
    <xdr:to>
      <xdr:col>6</xdr:col>
      <xdr:colOff>104775</xdr:colOff>
      <xdr:row>99</xdr:row>
      <xdr:rowOff>152400</xdr:rowOff>
    </xdr:to>
    <xdr:sp>
      <xdr:nvSpPr>
        <xdr:cNvPr id="408" name="Line 414"/>
        <xdr:cNvSpPr>
          <a:spLocks/>
        </xdr:cNvSpPr>
      </xdr:nvSpPr>
      <xdr:spPr>
        <a:xfrm>
          <a:off x="3248025" y="16402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105</xdr:row>
      <xdr:rowOff>0</xdr:rowOff>
    </xdr:from>
    <xdr:to>
      <xdr:col>6</xdr:col>
      <xdr:colOff>104775</xdr:colOff>
      <xdr:row>105</xdr:row>
      <xdr:rowOff>0</xdr:rowOff>
    </xdr:to>
    <xdr:sp>
      <xdr:nvSpPr>
        <xdr:cNvPr id="409" name="Line 415"/>
        <xdr:cNvSpPr>
          <a:spLocks/>
        </xdr:cNvSpPr>
      </xdr:nvSpPr>
      <xdr:spPr>
        <a:xfrm>
          <a:off x="3248025" y="172212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106</xdr:row>
      <xdr:rowOff>19050</xdr:rowOff>
    </xdr:from>
    <xdr:to>
      <xdr:col>6</xdr:col>
      <xdr:colOff>104775</xdr:colOff>
      <xdr:row>106</xdr:row>
      <xdr:rowOff>19050</xdr:rowOff>
    </xdr:to>
    <xdr:sp>
      <xdr:nvSpPr>
        <xdr:cNvPr id="410" name="Line 416"/>
        <xdr:cNvSpPr>
          <a:spLocks/>
        </xdr:cNvSpPr>
      </xdr:nvSpPr>
      <xdr:spPr>
        <a:xfrm>
          <a:off x="3248025" y="174021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108</xdr:row>
      <xdr:rowOff>0</xdr:rowOff>
    </xdr:from>
    <xdr:to>
      <xdr:col>6</xdr:col>
      <xdr:colOff>114300</xdr:colOff>
      <xdr:row>108</xdr:row>
      <xdr:rowOff>0</xdr:rowOff>
    </xdr:to>
    <xdr:sp>
      <xdr:nvSpPr>
        <xdr:cNvPr id="411" name="Line 417"/>
        <xdr:cNvSpPr>
          <a:spLocks/>
        </xdr:cNvSpPr>
      </xdr:nvSpPr>
      <xdr:spPr>
        <a:xfrm>
          <a:off x="3257550" y="177069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98</xdr:row>
      <xdr:rowOff>95250</xdr:rowOff>
    </xdr:from>
    <xdr:to>
      <xdr:col>6</xdr:col>
      <xdr:colOff>85725</xdr:colOff>
      <xdr:row>98</xdr:row>
      <xdr:rowOff>152400</xdr:rowOff>
    </xdr:to>
    <xdr:sp>
      <xdr:nvSpPr>
        <xdr:cNvPr id="412" name="Line 418"/>
        <xdr:cNvSpPr>
          <a:spLocks/>
        </xdr:cNvSpPr>
      </xdr:nvSpPr>
      <xdr:spPr>
        <a:xfrm>
          <a:off x="3276600" y="161829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illpentz.com/woodworking/cyclone/CyclonePlan.cf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illpentz.com/woodworking/cyclone/CyclonePlan.cfm"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illpentz.com/woodworking/cyclone/CyclonePlan.cfm"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84"/>
  <sheetViews>
    <sheetView zoomScalePageLayoutView="0" workbookViewId="0" topLeftCell="A1">
      <selection activeCell="B13" sqref="B13:D13"/>
    </sheetView>
  </sheetViews>
  <sheetFormatPr defaultColWidth="9.140625" defaultRowHeight="12.75"/>
  <cols>
    <col min="1" max="1" width="6.57421875" style="272" customWidth="1"/>
    <col min="2" max="2" width="10.7109375" style="272" customWidth="1"/>
    <col min="3" max="3" width="8.421875" style="272" customWidth="1"/>
    <col min="4" max="4" width="7.57421875" style="272" customWidth="1"/>
    <col min="5" max="14" width="9.140625" style="272" customWidth="1"/>
    <col min="15" max="15" width="9.8515625" style="272" customWidth="1"/>
    <col min="16" max="16384" width="9.140625" style="272" customWidth="1"/>
  </cols>
  <sheetData>
    <row r="1" ht="16.5">
      <c r="A1" s="271" t="s">
        <v>190</v>
      </c>
    </row>
    <row r="2" ht="12.75">
      <c r="A2" s="272" t="s">
        <v>187</v>
      </c>
    </row>
    <row r="3" ht="12.75"/>
    <row r="4" ht="12.75">
      <c r="A4" s="272" t="s">
        <v>193</v>
      </c>
    </row>
    <row r="5" ht="12.75">
      <c r="A5" s="273" t="s">
        <v>217</v>
      </c>
    </row>
    <row r="6" ht="12.75">
      <c r="A6" s="272" t="s">
        <v>218</v>
      </c>
    </row>
    <row r="7" ht="12.75">
      <c r="A7" s="272" t="s">
        <v>219</v>
      </c>
    </row>
    <row r="8" ht="16.5">
      <c r="A8" s="271" t="s">
        <v>207</v>
      </c>
    </row>
    <row r="9" spans="1:15" ht="15.75" thickBot="1">
      <c r="A9" s="269" t="s">
        <v>194</v>
      </c>
      <c r="B9" s="358" t="s">
        <v>1</v>
      </c>
      <c r="C9" s="358"/>
      <c r="D9" s="359"/>
      <c r="E9" s="356" t="s">
        <v>221</v>
      </c>
      <c r="F9" s="357"/>
      <c r="G9" s="357"/>
      <c r="H9" s="357"/>
      <c r="I9" s="357"/>
      <c r="J9" s="357"/>
      <c r="K9" s="357"/>
      <c r="L9" s="357"/>
      <c r="M9" s="357"/>
      <c r="N9" s="357"/>
      <c r="O9" s="357"/>
    </row>
    <row r="10" spans="1:15" ht="12.75">
      <c r="A10" s="317" t="s">
        <v>195</v>
      </c>
      <c r="B10" s="319" t="s">
        <v>183</v>
      </c>
      <c r="C10" s="319"/>
      <c r="D10" s="320"/>
      <c r="E10" s="314" t="s">
        <v>205</v>
      </c>
      <c r="F10" s="316"/>
      <c r="G10" s="316"/>
      <c r="H10" s="316"/>
      <c r="I10" s="316"/>
      <c r="J10" s="316"/>
      <c r="K10" s="316"/>
      <c r="L10" s="316"/>
      <c r="M10" s="316"/>
      <c r="N10" s="316"/>
      <c r="O10" s="316"/>
    </row>
    <row r="11" spans="1:15" ht="12.75">
      <c r="A11" s="317"/>
      <c r="B11" s="322" t="s">
        <v>178</v>
      </c>
      <c r="C11" s="322"/>
      <c r="D11" s="323"/>
      <c r="E11" s="314"/>
      <c r="F11" s="316"/>
      <c r="G11" s="316"/>
      <c r="H11" s="316"/>
      <c r="I11" s="316"/>
      <c r="J11" s="316"/>
      <c r="K11" s="316"/>
      <c r="L11" s="316"/>
      <c r="M11" s="316"/>
      <c r="N11" s="316"/>
      <c r="O11" s="316"/>
    </row>
    <row r="12" spans="1:15" ht="12.75">
      <c r="A12" s="317"/>
      <c r="B12" s="325" t="s">
        <v>7</v>
      </c>
      <c r="C12" s="325"/>
      <c r="D12" s="326"/>
      <c r="E12" s="314"/>
      <c r="F12" s="316"/>
      <c r="G12" s="316"/>
      <c r="H12" s="316"/>
      <c r="I12" s="316"/>
      <c r="J12" s="316"/>
      <c r="K12" s="316"/>
      <c r="L12" s="316"/>
      <c r="M12" s="316"/>
      <c r="N12" s="316"/>
      <c r="O12" s="316"/>
    </row>
    <row r="13" spans="1:15" ht="13.5" thickBot="1">
      <c r="A13" s="317"/>
      <c r="B13" s="344">
        <v>6</v>
      </c>
      <c r="C13" s="344"/>
      <c r="D13" s="345"/>
      <c r="E13" s="314"/>
      <c r="F13" s="316"/>
      <c r="G13" s="316"/>
      <c r="H13" s="316"/>
      <c r="I13" s="316"/>
      <c r="J13" s="316"/>
      <c r="K13" s="316"/>
      <c r="L13" s="316"/>
      <c r="M13" s="316"/>
      <c r="N13" s="316"/>
      <c r="O13" s="316"/>
    </row>
    <row r="14" spans="1:15" ht="12.75">
      <c r="A14" s="317" t="s">
        <v>196</v>
      </c>
      <c r="B14" s="319" t="s">
        <v>4</v>
      </c>
      <c r="C14" s="319"/>
      <c r="D14" s="320"/>
      <c r="E14" s="314" t="s">
        <v>206</v>
      </c>
      <c r="F14" s="316"/>
      <c r="G14" s="316"/>
      <c r="H14" s="316"/>
      <c r="I14" s="316"/>
      <c r="J14" s="316"/>
      <c r="K14" s="316"/>
      <c r="L14" s="316"/>
      <c r="M14" s="316"/>
      <c r="N14" s="316"/>
      <c r="O14" s="316"/>
    </row>
    <row r="15" spans="1:15" ht="12.75">
      <c r="A15" s="317"/>
      <c r="B15" s="322" t="s">
        <v>5</v>
      </c>
      <c r="C15" s="322"/>
      <c r="D15" s="323"/>
      <c r="E15" s="314"/>
      <c r="F15" s="316"/>
      <c r="G15" s="316"/>
      <c r="H15" s="316"/>
      <c r="I15" s="316"/>
      <c r="J15" s="316"/>
      <c r="K15" s="316"/>
      <c r="L15" s="316"/>
      <c r="M15" s="316"/>
      <c r="N15" s="316"/>
      <c r="O15" s="316"/>
    </row>
    <row r="16" spans="1:15" ht="12.75">
      <c r="A16" s="317"/>
      <c r="B16" s="325" t="s">
        <v>8</v>
      </c>
      <c r="C16" s="325"/>
      <c r="D16" s="326"/>
      <c r="E16" s="314"/>
      <c r="F16" s="316"/>
      <c r="G16" s="316"/>
      <c r="H16" s="316"/>
      <c r="I16" s="316"/>
      <c r="J16" s="316"/>
      <c r="K16" s="316"/>
      <c r="L16" s="316"/>
      <c r="M16" s="316"/>
      <c r="N16" s="316"/>
      <c r="O16" s="316"/>
    </row>
    <row r="17" spans="1:15" ht="13.5" thickBot="1">
      <c r="A17" s="317"/>
      <c r="B17" s="344">
        <v>0</v>
      </c>
      <c r="C17" s="344"/>
      <c r="D17" s="345"/>
      <c r="E17" s="314"/>
      <c r="F17" s="316"/>
      <c r="G17" s="316"/>
      <c r="H17" s="316"/>
      <c r="I17" s="316"/>
      <c r="J17" s="316"/>
      <c r="K17" s="316"/>
      <c r="L17" s="316"/>
      <c r="M17" s="316"/>
      <c r="N17" s="316"/>
      <c r="O17" s="316"/>
    </row>
    <row r="18" spans="1:15" ht="12.75">
      <c r="A18" s="317" t="s">
        <v>197</v>
      </c>
      <c r="B18" s="319" t="s">
        <v>184</v>
      </c>
      <c r="C18" s="319"/>
      <c r="D18" s="320"/>
      <c r="E18" s="314" t="s">
        <v>208</v>
      </c>
      <c r="F18" s="315"/>
      <c r="G18" s="315"/>
      <c r="H18" s="315"/>
      <c r="I18" s="315"/>
      <c r="J18" s="315"/>
      <c r="K18" s="315"/>
      <c r="L18" s="315"/>
      <c r="M18" s="315"/>
      <c r="N18" s="315"/>
      <c r="O18" s="315"/>
    </row>
    <row r="19" spans="1:15" ht="12.75">
      <c r="A19" s="317"/>
      <c r="B19" s="322" t="s">
        <v>159</v>
      </c>
      <c r="C19" s="322"/>
      <c r="D19" s="323"/>
      <c r="E19" s="314"/>
      <c r="F19" s="315"/>
      <c r="G19" s="315"/>
      <c r="H19" s="315"/>
      <c r="I19" s="315"/>
      <c r="J19" s="315"/>
      <c r="K19" s="315"/>
      <c r="L19" s="315"/>
      <c r="M19" s="315"/>
      <c r="N19" s="315"/>
      <c r="O19" s="315"/>
    </row>
    <row r="20" spans="1:15" ht="12.75">
      <c r="A20" s="317"/>
      <c r="B20" s="325" t="s">
        <v>9</v>
      </c>
      <c r="C20" s="325"/>
      <c r="D20" s="326"/>
      <c r="E20" s="314"/>
      <c r="F20" s="315"/>
      <c r="G20" s="315"/>
      <c r="H20" s="315"/>
      <c r="I20" s="315"/>
      <c r="J20" s="315"/>
      <c r="K20" s="315"/>
      <c r="L20" s="315"/>
      <c r="M20" s="315"/>
      <c r="N20" s="315"/>
      <c r="O20" s="315"/>
    </row>
    <row r="21" spans="1:15" ht="13.5" thickBot="1">
      <c r="A21" s="317"/>
      <c r="B21" s="347">
        <v>5</v>
      </c>
      <c r="C21" s="347"/>
      <c r="D21" s="348"/>
      <c r="E21" s="314"/>
      <c r="F21" s="315"/>
      <c r="G21" s="315"/>
      <c r="H21" s="315"/>
      <c r="I21" s="315"/>
      <c r="J21" s="315"/>
      <c r="K21" s="315"/>
      <c r="L21" s="315"/>
      <c r="M21" s="315"/>
      <c r="N21" s="315"/>
      <c r="O21" s="315"/>
    </row>
    <row r="22" spans="1:15" ht="12.75">
      <c r="A22" s="317" t="s">
        <v>198</v>
      </c>
      <c r="B22" s="319" t="s">
        <v>161</v>
      </c>
      <c r="C22" s="319"/>
      <c r="D22" s="342"/>
      <c r="E22" s="336" t="s">
        <v>209</v>
      </c>
      <c r="F22" s="315"/>
      <c r="G22" s="315"/>
      <c r="H22" s="315"/>
      <c r="I22" s="315"/>
      <c r="J22" s="315"/>
      <c r="K22" s="315"/>
      <c r="L22" s="315"/>
      <c r="M22" s="315"/>
      <c r="N22" s="315"/>
      <c r="O22" s="315"/>
    </row>
    <row r="23" spans="1:15" ht="12.75">
      <c r="A23" s="317"/>
      <c r="B23" s="322" t="s">
        <v>6</v>
      </c>
      <c r="C23" s="322"/>
      <c r="D23" s="349"/>
      <c r="E23" s="336"/>
      <c r="F23" s="315"/>
      <c r="G23" s="315"/>
      <c r="H23" s="315"/>
      <c r="I23" s="315"/>
      <c r="J23" s="315"/>
      <c r="K23" s="315"/>
      <c r="L23" s="315"/>
      <c r="M23" s="315"/>
      <c r="N23" s="315"/>
      <c r="O23" s="315"/>
    </row>
    <row r="24" spans="1:15" ht="12.75">
      <c r="A24" s="317"/>
      <c r="B24" s="325" t="s">
        <v>10</v>
      </c>
      <c r="C24" s="325"/>
      <c r="D24" s="337"/>
      <c r="E24" s="336"/>
      <c r="F24" s="315"/>
      <c r="G24" s="315"/>
      <c r="H24" s="315"/>
      <c r="I24" s="315"/>
      <c r="J24" s="315"/>
      <c r="K24" s="315"/>
      <c r="L24" s="315"/>
      <c r="M24" s="315"/>
      <c r="N24" s="315"/>
      <c r="O24" s="315"/>
    </row>
    <row r="25" spans="1:15" ht="13.5" thickBot="1">
      <c r="A25" s="317"/>
      <c r="B25" s="338">
        <v>0.75</v>
      </c>
      <c r="C25" s="338"/>
      <c r="D25" s="339"/>
      <c r="E25" s="336"/>
      <c r="F25" s="315"/>
      <c r="G25" s="315"/>
      <c r="H25" s="315"/>
      <c r="I25" s="315"/>
      <c r="J25" s="315"/>
      <c r="K25" s="315"/>
      <c r="L25" s="315"/>
      <c r="M25" s="315"/>
      <c r="N25" s="315"/>
      <c r="O25" s="315"/>
    </row>
    <row r="26" spans="1:15" ht="12.75">
      <c r="A26" s="317" t="s">
        <v>199</v>
      </c>
      <c r="B26" s="275" t="s">
        <v>11</v>
      </c>
      <c r="C26" s="276"/>
      <c r="D26" s="276"/>
      <c r="E26" s="315" t="s">
        <v>210</v>
      </c>
      <c r="F26" s="315"/>
      <c r="G26" s="315"/>
      <c r="H26" s="315"/>
      <c r="I26" s="315"/>
      <c r="J26" s="315"/>
      <c r="K26" s="315"/>
      <c r="L26" s="315"/>
      <c r="M26" s="315"/>
      <c r="N26" s="315"/>
      <c r="O26" s="315"/>
    </row>
    <row r="27" spans="1:15" ht="12.75">
      <c r="A27" s="317"/>
      <c r="B27" s="277" t="s">
        <v>14</v>
      </c>
      <c r="C27" s="276"/>
      <c r="D27" s="276"/>
      <c r="E27" s="315"/>
      <c r="F27" s="315"/>
      <c r="G27" s="315"/>
      <c r="H27" s="315"/>
      <c r="I27" s="315"/>
      <c r="J27" s="315"/>
      <c r="K27" s="315"/>
      <c r="L27" s="315"/>
      <c r="M27" s="315"/>
      <c r="N27" s="315"/>
      <c r="O27" s="315"/>
    </row>
    <row r="28" spans="1:15" ht="12.75">
      <c r="A28" s="317"/>
      <c r="B28" s="274" t="s">
        <v>17</v>
      </c>
      <c r="C28" s="276"/>
      <c r="D28" s="276"/>
      <c r="E28" s="315"/>
      <c r="F28" s="315"/>
      <c r="G28" s="315"/>
      <c r="H28" s="315"/>
      <c r="I28" s="315"/>
      <c r="J28" s="315"/>
      <c r="K28" s="315"/>
      <c r="L28" s="315"/>
      <c r="M28" s="315"/>
      <c r="N28" s="315"/>
      <c r="O28" s="315"/>
    </row>
    <row r="29" spans="1:15" ht="13.5" thickBot="1">
      <c r="A29" s="317"/>
      <c r="B29" s="278">
        <v>1</v>
      </c>
      <c r="C29" s="276"/>
      <c r="D29" s="276"/>
      <c r="E29" s="315"/>
      <c r="F29" s="315"/>
      <c r="G29" s="315"/>
      <c r="H29" s="315"/>
      <c r="I29" s="315"/>
      <c r="J29" s="315"/>
      <c r="K29" s="315"/>
      <c r="L29" s="315"/>
      <c r="M29" s="315"/>
      <c r="N29" s="315"/>
      <c r="O29" s="315"/>
    </row>
    <row r="30" spans="1:15" ht="12.75">
      <c r="A30" s="317" t="s">
        <v>200</v>
      </c>
      <c r="B30" s="328" t="s">
        <v>162</v>
      </c>
      <c r="C30" s="328"/>
      <c r="D30" s="329"/>
      <c r="E30" s="314" t="s">
        <v>212</v>
      </c>
      <c r="F30" s="315"/>
      <c r="G30" s="315"/>
      <c r="H30" s="315"/>
      <c r="I30" s="315"/>
      <c r="J30" s="315"/>
      <c r="K30" s="315"/>
      <c r="L30" s="315"/>
      <c r="M30" s="315"/>
      <c r="N30" s="315"/>
      <c r="O30" s="315"/>
    </row>
    <row r="31" spans="1:15" ht="12.75">
      <c r="A31" s="317"/>
      <c r="B31" s="331"/>
      <c r="C31" s="331"/>
      <c r="D31" s="332"/>
      <c r="E31" s="314"/>
      <c r="F31" s="315"/>
      <c r="G31" s="315"/>
      <c r="H31" s="315"/>
      <c r="I31" s="315"/>
      <c r="J31" s="315"/>
      <c r="K31" s="315"/>
      <c r="L31" s="315"/>
      <c r="M31" s="315"/>
      <c r="N31" s="315"/>
      <c r="O31" s="315"/>
    </row>
    <row r="32" spans="1:15" ht="12.75">
      <c r="A32" s="317"/>
      <c r="B32" s="334" t="s">
        <v>18</v>
      </c>
      <c r="C32" s="334"/>
      <c r="D32" s="335"/>
      <c r="E32" s="314"/>
      <c r="F32" s="315"/>
      <c r="G32" s="315"/>
      <c r="H32" s="315"/>
      <c r="I32" s="315"/>
      <c r="J32" s="315"/>
      <c r="K32" s="315"/>
      <c r="L32" s="315"/>
      <c r="M32" s="315"/>
      <c r="N32" s="315"/>
      <c r="O32" s="315"/>
    </row>
    <row r="33" spans="1:15" ht="13.5" thickBot="1">
      <c r="A33" s="317"/>
      <c r="B33" s="347">
        <v>0</v>
      </c>
      <c r="C33" s="347"/>
      <c r="D33" s="348"/>
      <c r="E33" s="314"/>
      <c r="F33" s="315"/>
      <c r="G33" s="315"/>
      <c r="H33" s="315"/>
      <c r="I33" s="315"/>
      <c r="J33" s="315"/>
      <c r="K33" s="315"/>
      <c r="L33" s="315"/>
      <c r="M33" s="315"/>
      <c r="N33" s="315"/>
      <c r="O33" s="315"/>
    </row>
    <row r="34" spans="1:15" ht="12.75">
      <c r="A34" s="317" t="s">
        <v>201</v>
      </c>
      <c r="B34" s="328" t="s">
        <v>163</v>
      </c>
      <c r="C34" s="328"/>
      <c r="D34" s="329"/>
      <c r="E34" s="314" t="s">
        <v>213</v>
      </c>
      <c r="F34" s="315"/>
      <c r="G34" s="315"/>
      <c r="H34" s="315"/>
      <c r="I34" s="315"/>
      <c r="J34" s="315"/>
      <c r="K34" s="315"/>
      <c r="L34" s="315"/>
      <c r="M34" s="315"/>
      <c r="N34" s="315"/>
      <c r="O34" s="315"/>
    </row>
    <row r="35" spans="1:15" ht="12.75">
      <c r="A35" s="317"/>
      <c r="B35" s="331"/>
      <c r="C35" s="331"/>
      <c r="D35" s="332"/>
      <c r="E35" s="314"/>
      <c r="F35" s="315"/>
      <c r="G35" s="315"/>
      <c r="H35" s="315"/>
      <c r="I35" s="315"/>
      <c r="J35" s="315"/>
      <c r="K35" s="315"/>
      <c r="L35" s="315"/>
      <c r="M35" s="315"/>
      <c r="N35" s="315"/>
      <c r="O35" s="315"/>
    </row>
    <row r="36" spans="1:15" ht="12.75">
      <c r="A36" s="317"/>
      <c r="B36" s="325" t="s">
        <v>19</v>
      </c>
      <c r="C36" s="325"/>
      <c r="D36" s="326"/>
      <c r="E36" s="314"/>
      <c r="F36" s="315"/>
      <c r="G36" s="315"/>
      <c r="H36" s="315"/>
      <c r="I36" s="315"/>
      <c r="J36" s="315"/>
      <c r="K36" s="315"/>
      <c r="L36" s="315"/>
      <c r="M36" s="315"/>
      <c r="N36" s="315"/>
      <c r="O36" s="315"/>
    </row>
    <row r="37" spans="1:15" ht="13.5" thickBot="1">
      <c r="A37" s="317"/>
      <c r="B37" s="338">
        <v>0</v>
      </c>
      <c r="C37" s="338"/>
      <c r="D37" s="343"/>
      <c r="E37" s="314"/>
      <c r="F37" s="315"/>
      <c r="G37" s="315"/>
      <c r="H37" s="315"/>
      <c r="I37" s="315"/>
      <c r="J37" s="315"/>
      <c r="K37" s="315"/>
      <c r="L37" s="315"/>
      <c r="M37" s="315"/>
      <c r="N37" s="315"/>
      <c r="O37" s="315"/>
    </row>
    <row r="38" spans="1:15" ht="12.75">
      <c r="A38" s="317" t="s">
        <v>202</v>
      </c>
      <c r="B38" s="328" t="s">
        <v>164</v>
      </c>
      <c r="C38" s="328"/>
      <c r="D38" s="329"/>
      <c r="E38" s="314" t="s">
        <v>213</v>
      </c>
      <c r="F38" s="315"/>
      <c r="G38" s="315"/>
      <c r="H38" s="315"/>
      <c r="I38" s="315"/>
      <c r="J38" s="315"/>
      <c r="K38" s="315"/>
      <c r="L38" s="315"/>
      <c r="M38" s="315"/>
      <c r="N38" s="315"/>
      <c r="O38" s="315"/>
    </row>
    <row r="39" spans="1:15" ht="12.75">
      <c r="A39" s="317"/>
      <c r="B39" s="331"/>
      <c r="C39" s="331"/>
      <c r="D39" s="332"/>
      <c r="E39" s="314"/>
      <c r="F39" s="315"/>
      <c r="G39" s="315"/>
      <c r="H39" s="315"/>
      <c r="I39" s="315"/>
      <c r="J39" s="315"/>
      <c r="K39" s="315"/>
      <c r="L39" s="315"/>
      <c r="M39" s="315"/>
      <c r="N39" s="315"/>
      <c r="O39" s="315"/>
    </row>
    <row r="40" spans="1:15" ht="12.75">
      <c r="A40" s="317"/>
      <c r="B40" s="325" t="s">
        <v>20</v>
      </c>
      <c r="C40" s="325"/>
      <c r="D40" s="326"/>
      <c r="E40" s="314"/>
      <c r="F40" s="315"/>
      <c r="G40" s="315"/>
      <c r="H40" s="315"/>
      <c r="I40" s="315"/>
      <c r="J40" s="315"/>
      <c r="K40" s="315"/>
      <c r="L40" s="315"/>
      <c r="M40" s="315"/>
      <c r="N40" s="315"/>
      <c r="O40" s="315"/>
    </row>
    <row r="41" spans="1:15" ht="13.5" thickBot="1">
      <c r="A41" s="317"/>
      <c r="B41" s="338">
        <v>0</v>
      </c>
      <c r="C41" s="338"/>
      <c r="D41" s="343"/>
      <c r="E41" s="314"/>
      <c r="F41" s="315"/>
      <c r="G41" s="315"/>
      <c r="H41" s="315"/>
      <c r="I41" s="315"/>
      <c r="J41" s="315"/>
      <c r="K41" s="315"/>
      <c r="L41" s="315"/>
      <c r="M41" s="315"/>
      <c r="N41" s="315"/>
      <c r="O41" s="315"/>
    </row>
    <row r="42" spans="1:15" ht="12.75">
      <c r="A42" s="317" t="s">
        <v>203</v>
      </c>
      <c r="B42" s="319" t="s">
        <v>12</v>
      </c>
      <c r="C42" s="319"/>
      <c r="D42" s="342"/>
      <c r="E42" s="336" t="s">
        <v>211</v>
      </c>
      <c r="F42" s="315"/>
      <c r="G42" s="315"/>
      <c r="H42" s="315"/>
      <c r="I42" s="315"/>
      <c r="J42" s="315"/>
      <c r="K42" s="315"/>
      <c r="L42" s="315"/>
      <c r="M42" s="315"/>
      <c r="N42" s="315"/>
      <c r="O42" s="315"/>
    </row>
    <row r="43" spans="1:15" ht="12.75">
      <c r="A43" s="317"/>
      <c r="B43" s="322" t="s">
        <v>165</v>
      </c>
      <c r="C43" s="322"/>
      <c r="D43" s="349"/>
      <c r="E43" s="336"/>
      <c r="F43" s="315"/>
      <c r="G43" s="315"/>
      <c r="H43" s="315"/>
      <c r="I43" s="315"/>
      <c r="J43" s="315"/>
      <c r="K43" s="315"/>
      <c r="L43" s="315"/>
      <c r="M43" s="315"/>
      <c r="N43" s="315"/>
      <c r="O43" s="315"/>
    </row>
    <row r="44" spans="1:15" ht="12.75">
      <c r="A44" s="317"/>
      <c r="B44" s="325" t="s">
        <v>21</v>
      </c>
      <c r="C44" s="325"/>
      <c r="D44" s="337"/>
      <c r="E44" s="336"/>
      <c r="F44" s="315"/>
      <c r="G44" s="315"/>
      <c r="H44" s="315"/>
      <c r="I44" s="315"/>
      <c r="J44" s="315"/>
      <c r="K44" s="315"/>
      <c r="L44" s="315"/>
      <c r="M44" s="315"/>
      <c r="N44" s="315"/>
      <c r="O44" s="315"/>
    </row>
    <row r="45" spans="1:15" ht="13.5" thickBot="1">
      <c r="A45" s="317"/>
      <c r="B45" s="338">
        <v>1.64</v>
      </c>
      <c r="C45" s="338"/>
      <c r="D45" s="339"/>
      <c r="E45" s="336"/>
      <c r="F45" s="315"/>
      <c r="G45" s="315"/>
      <c r="H45" s="315"/>
      <c r="I45" s="315"/>
      <c r="J45" s="315"/>
      <c r="K45" s="315"/>
      <c r="L45" s="315"/>
      <c r="M45" s="315"/>
      <c r="N45" s="315"/>
      <c r="O45" s="315"/>
    </row>
    <row r="46" spans="1:15" ht="12.75">
      <c r="A46" s="317" t="s">
        <v>204</v>
      </c>
      <c r="B46" s="340" t="s">
        <v>23</v>
      </c>
      <c r="C46" s="276"/>
      <c r="D46" s="276"/>
      <c r="E46" s="315" t="s">
        <v>223</v>
      </c>
      <c r="F46" s="315"/>
      <c r="G46" s="315"/>
      <c r="H46" s="315"/>
      <c r="I46" s="315"/>
      <c r="J46" s="315"/>
      <c r="K46" s="315"/>
      <c r="L46" s="315"/>
      <c r="M46" s="315"/>
      <c r="N46" s="315"/>
      <c r="O46" s="315"/>
    </row>
    <row r="47" spans="1:15" ht="12.75">
      <c r="A47" s="317"/>
      <c r="B47" s="341"/>
      <c r="C47" s="276"/>
      <c r="D47" s="276"/>
      <c r="E47" s="315"/>
      <c r="F47" s="315"/>
      <c r="G47" s="315"/>
      <c r="H47" s="315"/>
      <c r="I47" s="315"/>
      <c r="J47" s="315"/>
      <c r="K47" s="315"/>
      <c r="L47" s="315"/>
      <c r="M47" s="315"/>
      <c r="N47" s="315"/>
      <c r="O47" s="315"/>
    </row>
    <row r="48" spans="1:15" ht="12.75">
      <c r="A48" s="317"/>
      <c r="B48" s="274" t="s">
        <v>31</v>
      </c>
      <c r="C48" s="276"/>
      <c r="D48" s="276"/>
      <c r="E48" s="315"/>
      <c r="F48" s="315"/>
      <c r="G48" s="315"/>
      <c r="H48" s="315"/>
      <c r="I48" s="315"/>
      <c r="J48" s="315"/>
      <c r="K48" s="315"/>
      <c r="L48" s="315"/>
      <c r="M48" s="315"/>
      <c r="N48" s="315"/>
      <c r="O48" s="315"/>
    </row>
    <row r="49" spans="1:15" ht="13.5" thickBot="1">
      <c r="A49" s="317"/>
      <c r="B49" s="279">
        <v>0.75</v>
      </c>
      <c r="C49" s="276"/>
      <c r="D49" s="276"/>
      <c r="E49" s="315"/>
      <c r="F49" s="315"/>
      <c r="G49" s="315"/>
      <c r="H49" s="315"/>
      <c r="I49" s="315"/>
      <c r="J49" s="315"/>
      <c r="K49" s="315"/>
      <c r="L49" s="315"/>
      <c r="M49" s="315"/>
      <c r="N49" s="315"/>
      <c r="O49" s="315"/>
    </row>
    <row r="50" spans="1:15" ht="13.5" thickBot="1">
      <c r="A50" s="353" t="s">
        <v>215</v>
      </c>
      <c r="B50" s="351" t="s">
        <v>150</v>
      </c>
      <c r="C50" s="352"/>
      <c r="D50" s="270"/>
      <c r="E50" s="350" t="s">
        <v>220</v>
      </c>
      <c r="F50" s="350"/>
      <c r="G50" s="350"/>
      <c r="H50" s="350"/>
      <c r="I50" s="350"/>
      <c r="J50" s="350"/>
      <c r="K50" s="350"/>
      <c r="L50" s="350"/>
      <c r="M50" s="350"/>
      <c r="N50" s="350"/>
      <c r="O50" s="350"/>
    </row>
    <row r="51" spans="1:15" ht="12.75">
      <c r="A51" s="354"/>
      <c r="B51" s="280" t="s">
        <v>153</v>
      </c>
      <c r="C51" s="281">
        <v>0.075</v>
      </c>
      <c r="D51" s="270"/>
      <c r="E51" s="350"/>
      <c r="F51" s="350"/>
      <c r="G51" s="350"/>
      <c r="H51" s="350"/>
      <c r="I51" s="350"/>
      <c r="J51" s="350"/>
      <c r="K51" s="350"/>
      <c r="L51" s="350"/>
      <c r="M51" s="350"/>
      <c r="N51" s="350"/>
      <c r="O51" s="350"/>
    </row>
    <row r="52" spans="1:15" ht="12.75">
      <c r="A52" s="354"/>
      <c r="B52" s="282" t="s">
        <v>152</v>
      </c>
      <c r="C52" s="283" t="s">
        <v>151</v>
      </c>
      <c r="D52" s="270"/>
      <c r="E52" s="350"/>
      <c r="F52" s="350"/>
      <c r="G52" s="350"/>
      <c r="H52" s="350"/>
      <c r="I52" s="350"/>
      <c r="J52" s="350"/>
      <c r="K52" s="350"/>
      <c r="L52" s="350"/>
      <c r="M52" s="350"/>
      <c r="N52" s="350"/>
      <c r="O52" s="350"/>
    </row>
    <row r="53" spans="1:15" ht="12.75">
      <c r="A53" s="354"/>
      <c r="B53" s="284">
        <v>0</v>
      </c>
      <c r="C53" s="285">
        <v>1</v>
      </c>
      <c r="D53" s="270"/>
      <c r="E53" s="350"/>
      <c r="F53" s="350"/>
      <c r="G53" s="350"/>
      <c r="H53" s="350"/>
      <c r="I53" s="350"/>
      <c r="J53" s="350"/>
      <c r="K53" s="350"/>
      <c r="L53" s="350"/>
      <c r="M53" s="350"/>
      <c r="N53" s="350"/>
      <c r="O53" s="350"/>
    </row>
    <row r="54" spans="1:15" ht="12.75">
      <c r="A54" s="354"/>
      <c r="B54" s="284">
        <f aca="true" t="shared" si="0" ref="B54:B67">C53*(1+$S$14)</f>
        <v>1</v>
      </c>
      <c r="C54" s="285">
        <v>1.25</v>
      </c>
      <c r="D54" s="270"/>
      <c r="E54" s="350"/>
      <c r="F54" s="350"/>
      <c r="G54" s="350"/>
      <c r="H54" s="350"/>
      <c r="I54" s="350"/>
      <c r="J54" s="350"/>
      <c r="K54" s="350"/>
      <c r="L54" s="350"/>
      <c r="M54" s="350"/>
      <c r="N54" s="350"/>
      <c r="O54" s="350"/>
    </row>
    <row r="55" spans="1:15" ht="12.75">
      <c r="A55" s="354"/>
      <c r="B55" s="284">
        <f t="shared" si="0"/>
        <v>1.25</v>
      </c>
      <c r="C55" s="285">
        <v>1.5</v>
      </c>
      <c r="D55" s="270"/>
      <c r="E55" s="350"/>
      <c r="F55" s="350"/>
      <c r="G55" s="350"/>
      <c r="H55" s="350"/>
      <c r="I55" s="350"/>
      <c r="J55" s="350"/>
      <c r="K55" s="350"/>
      <c r="L55" s="350"/>
      <c r="M55" s="350"/>
      <c r="N55" s="350"/>
      <c r="O55" s="350"/>
    </row>
    <row r="56" spans="1:15" ht="12.75">
      <c r="A56" s="354"/>
      <c r="B56" s="284">
        <f t="shared" si="0"/>
        <v>1.5</v>
      </c>
      <c r="C56" s="285">
        <v>1.75</v>
      </c>
      <c r="D56" s="270"/>
      <c r="E56" s="350"/>
      <c r="F56" s="350"/>
      <c r="G56" s="350"/>
      <c r="H56" s="350"/>
      <c r="I56" s="350"/>
      <c r="J56" s="350"/>
      <c r="K56" s="350"/>
      <c r="L56" s="350"/>
      <c r="M56" s="350"/>
      <c r="N56" s="350"/>
      <c r="O56" s="350"/>
    </row>
    <row r="57" spans="1:15" ht="12.75">
      <c r="A57" s="354"/>
      <c r="B57" s="284">
        <f t="shared" si="0"/>
        <v>1.75</v>
      </c>
      <c r="C57" s="285">
        <v>2</v>
      </c>
      <c r="D57" s="270"/>
      <c r="E57" s="350"/>
      <c r="F57" s="350"/>
      <c r="G57" s="350"/>
      <c r="H57" s="350"/>
      <c r="I57" s="350"/>
      <c r="J57" s="350"/>
      <c r="K57" s="350"/>
      <c r="L57" s="350"/>
      <c r="M57" s="350"/>
      <c r="N57" s="350"/>
      <c r="O57" s="350"/>
    </row>
    <row r="58" spans="1:15" ht="12.75">
      <c r="A58" s="354"/>
      <c r="B58" s="284">
        <f t="shared" si="0"/>
        <v>2</v>
      </c>
      <c r="C58" s="285">
        <v>2.25</v>
      </c>
      <c r="D58" s="270"/>
      <c r="E58" s="350"/>
      <c r="F58" s="350"/>
      <c r="G58" s="350"/>
      <c r="H58" s="350"/>
      <c r="I58" s="350"/>
      <c r="J58" s="350"/>
      <c r="K58" s="350"/>
      <c r="L58" s="350"/>
      <c r="M58" s="350"/>
      <c r="N58" s="350"/>
      <c r="O58" s="350"/>
    </row>
    <row r="59" spans="1:15" ht="12.75">
      <c r="A59" s="354"/>
      <c r="B59" s="284">
        <f t="shared" si="0"/>
        <v>2.25</v>
      </c>
      <c r="C59" s="285">
        <v>2.5</v>
      </c>
      <c r="D59" s="270"/>
      <c r="E59" s="350"/>
      <c r="F59" s="350"/>
      <c r="G59" s="350"/>
      <c r="H59" s="350"/>
      <c r="I59" s="350"/>
      <c r="J59" s="350"/>
      <c r="K59" s="350"/>
      <c r="L59" s="350"/>
      <c r="M59" s="350"/>
      <c r="N59" s="350"/>
      <c r="O59" s="350"/>
    </row>
    <row r="60" spans="1:15" ht="12.75">
      <c r="A60" s="354"/>
      <c r="B60" s="284">
        <f t="shared" si="0"/>
        <v>2.5</v>
      </c>
      <c r="C60" s="285">
        <v>2.75</v>
      </c>
      <c r="D60" s="270"/>
      <c r="E60" s="350"/>
      <c r="F60" s="350"/>
      <c r="G60" s="350"/>
      <c r="H60" s="350"/>
      <c r="I60" s="350"/>
      <c r="J60" s="350"/>
      <c r="K60" s="350"/>
      <c r="L60" s="350"/>
      <c r="M60" s="350"/>
      <c r="N60" s="350"/>
      <c r="O60" s="350"/>
    </row>
    <row r="61" spans="1:15" ht="12.75">
      <c r="A61" s="354"/>
      <c r="B61" s="284">
        <f t="shared" si="0"/>
        <v>2.75</v>
      </c>
      <c r="C61" s="285">
        <v>3</v>
      </c>
      <c r="D61" s="270"/>
      <c r="E61" s="350"/>
      <c r="F61" s="350"/>
      <c r="G61" s="350"/>
      <c r="H61" s="350"/>
      <c r="I61" s="350"/>
      <c r="J61" s="350"/>
      <c r="K61" s="350"/>
      <c r="L61" s="350"/>
      <c r="M61" s="350"/>
      <c r="N61" s="350"/>
      <c r="O61" s="350"/>
    </row>
    <row r="62" spans="1:15" ht="12.75">
      <c r="A62" s="354"/>
      <c r="B62" s="284">
        <f t="shared" si="0"/>
        <v>3</v>
      </c>
      <c r="C62" s="285">
        <v>4</v>
      </c>
      <c r="D62" s="270"/>
      <c r="E62" s="350"/>
      <c r="F62" s="350"/>
      <c r="G62" s="350"/>
      <c r="H62" s="350"/>
      <c r="I62" s="350"/>
      <c r="J62" s="350"/>
      <c r="K62" s="350"/>
      <c r="L62" s="350"/>
      <c r="M62" s="350"/>
      <c r="N62" s="350"/>
      <c r="O62" s="350"/>
    </row>
    <row r="63" spans="1:15" ht="12.75">
      <c r="A63" s="354"/>
      <c r="B63" s="284">
        <f t="shared" si="0"/>
        <v>4</v>
      </c>
      <c r="C63" s="285">
        <v>5</v>
      </c>
      <c r="D63" s="270"/>
      <c r="E63" s="350"/>
      <c r="F63" s="350"/>
      <c r="G63" s="350"/>
      <c r="H63" s="350"/>
      <c r="I63" s="350"/>
      <c r="J63" s="350"/>
      <c r="K63" s="350"/>
      <c r="L63" s="350"/>
      <c r="M63" s="350"/>
      <c r="N63" s="350"/>
      <c r="O63" s="350"/>
    </row>
    <row r="64" spans="1:15" ht="12.75">
      <c r="A64" s="354"/>
      <c r="B64" s="284">
        <f t="shared" si="0"/>
        <v>5</v>
      </c>
      <c r="C64" s="285">
        <v>6</v>
      </c>
      <c r="E64" s="350"/>
      <c r="F64" s="350"/>
      <c r="G64" s="350"/>
      <c r="H64" s="350"/>
      <c r="I64" s="350"/>
      <c r="J64" s="350"/>
      <c r="K64" s="350"/>
      <c r="L64" s="350"/>
      <c r="M64" s="350"/>
      <c r="N64" s="350"/>
      <c r="O64" s="350"/>
    </row>
    <row r="65" spans="1:15" ht="12.75">
      <c r="A65" s="354"/>
      <c r="B65" s="284">
        <f t="shared" si="0"/>
        <v>6</v>
      </c>
      <c r="C65" s="285">
        <v>8</v>
      </c>
      <c r="E65" s="350"/>
      <c r="F65" s="350"/>
      <c r="G65" s="350"/>
      <c r="H65" s="350"/>
      <c r="I65" s="350"/>
      <c r="J65" s="350"/>
      <c r="K65" s="350"/>
      <c r="L65" s="350"/>
      <c r="M65" s="350"/>
      <c r="N65" s="350"/>
      <c r="O65" s="350"/>
    </row>
    <row r="66" spans="1:15" ht="12.75">
      <c r="A66" s="354"/>
      <c r="B66" s="284">
        <f t="shared" si="0"/>
        <v>8</v>
      </c>
      <c r="C66" s="285">
        <v>10</v>
      </c>
      <c r="E66" s="350"/>
      <c r="F66" s="350"/>
      <c r="G66" s="350"/>
      <c r="H66" s="350"/>
      <c r="I66" s="350"/>
      <c r="J66" s="350"/>
      <c r="K66" s="350"/>
      <c r="L66" s="350"/>
      <c r="M66" s="350"/>
      <c r="N66" s="350"/>
      <c r="O66" s="350"/>
    </row>
    <row r="67" spans="1:15" ht="12.75">
      <c r="A67" s="354"/>
      <c r="B67" s="284">
        <f t="shared" si="0"/>
        <v>10</v>
      </c>
      <c r="C67" s="285">
        <v>12</v>
      </c>
      <c r="E67" s="350"/>
      <c r="F67" s="350"/>
      <c r="G67" s="350"/>
      <c r="H67" s="350"/>
      <c r="I67" s="350"/>
      <c r="J67" s="350"/>
      <c r="K67" s="350"/>
      <c r="L67" s="350"/>
      <c r="M67" s="350"/>
      <c r="N67" s="350"/>
      <c r="O67" s="350"/>
    </row>
    <row r="68" spans="1:15" ht="13.5" thickBot="1">
      <c r="A68" s="355"/>
      <c r="B68" s="286"/>
      <c r="C68" s="287"/>
      <c r="E68" s="350"/>
      <c r="F68" s="350"/>
      <c r="G68" s="350"/>
      <c r="H68" s="350"/>
      <c r="I68" s="350"/>
      <c r="J68" s="350"/>
      <c r="K68" s="350"/>
      <c r="L68" s="350"/>
      <c r="M68" s="350"/>
      <c r="N68" s="350"/>
      <c r="O68" s="350"/>
    </row>
    <row r="69" spans="1:15" ht="17.25" thickBot="1">
      <c r="A69" s="271" t="s">
        <v>214</v>
      </c>
      <c r="B69" s="288"/>
      <c r="C69" s="276"/>
      <c r="D69" s="276"/>
      <c r="E69" s="268"/>
      <c r="F69" s="268"/>
      <c r="G69" s="268"/>
      <c r="H69" s="268"/>
      <c r="I69" s="268"/>
      <c r="J69" s="268"/>
      <c r="K69" s="268"/>
      <c r="L69" s="268"/>
      <c r="M69" s="268"/>
      <c r="N69" s="268"/>
      <c r="O69" s="268"/>
    </row>
    <row r="70" spans="1:15" ht="12.75" customHeight="1">
      <c r="A70" s="317" t="s">
        <v>216</v>
      </c>
      <c r="B70" s="318" t="s">
        <v>186</v>
      </c>
      <c r="C70" s="319"/>
      <c r="D70" s="320"/>
      <c r="E70" s="314" t="s">
        <v>224</v>
      </c>
      <c r="F70" s="316"/>
      <c r="G70" s="316"/>
      <c r="H70" s="316"/>
      <c r="I70" s="316"/>
      <c r="J70" s="316"/>
      <c r="K70" s="316"/>
      <c r="L70" s="316"/>
      <c r="M70" s="316"/>
      <c r="N70" s="316"/>
      <c r="O70" s="316"/>
    </row>
    <row r="71" spans="1:15" ht="12.75">
      <c r="A71" s="317"/>
      <c r="B71" s="321" t="s">
        <v>178</v>
      </c>
      <c r="C71" s="322"/>
      <c r="D71" s="323"/>
      <c r="E71" s="314"/>
      <c r="F71" s="316"/>
      <c r="G71" s="316"/>
      <c r="H71" s="316"/>
      <c r="I71" s="316"/>
      <c r="J71" s="316"/>
      <c r="K71" s="316"/>
      <c r="L71" s="316"/>
      <c r="M71" s="316"/>
      <c r="N71" s="316"/>
      <c r="O71" s="316"/>
    </row>
    <row r="72" spans="1:15" ht="12.75">
      <c r="A72" s="317"/>
      <c r="B72" s="324" t="s">
        <v>7</v>
      </c>
      <c r="C72" s="325"/>
      <c r="D72" s="326"/>
      <c r="E72" s="314"/>
      <c r="F72" s="316"/>
      <c r="G72" s="316"/>
      <c r="H72" s="316"/>
      <c r="I72" s="316"/>
      <c r="J72" s="316"/>
      <c r="K72" s="316"/>
      <c r="L72" s="316"/>
      <c r="M72" s="316"/>
      <c r="N72" s="316"/>
      <c r="O72" s="316"/>
    </row>
    <row r="73" spans="1:15" ht="13.5" thickBot="1">
      <c r="A73" s="317"/>
      <c r="B73" s="289">
        <v>6</v>
      </c>
      <c r="C73" s="290" t="s">
        <v>175</v>
      </c>
      <c r="D73" s="266">
        <f>B73*$C$10</f>
        <v>0</v>
      </c>
      <c r="E73" s="314"/>
      <c r="F73" s="316"/>
      <c r="G73" s="316"/>
      <c r="H73" s="316"/>
      <c r="I73" s="316"/>
      <c r="J73" s="316"/>
      <c r="K73" s="316"/>
      <c r="L73" s="316"/>
      <c r="M73" s="316"/>
      <c r="N73" s="316"/>
      <c r="O73" s="316"/>
    </row>
    <row r="74" spans="1:15" ht="12.75" customHeight="1">
      <c r="A74" s="317" t="s">
        <v>222</v>
      </c>
      <c r="B74" s="327" t="s">
        <v>162</v>
      </c>
      <c r="C74" s="328"/>
      <c r="D74" s="329"/>
      <c r="E74" s="314" t="s">
        <v>225</v>
      </c>
      <c r="F74" s="315"/>
      <c r="G74" s="315"/>
      <c r="H74" s="315"/>
      <c r="I74" s="315"/>
      <c r="J74" s="315"/>
      <c r="K74" s="315"/>
      <c r="L74" s="315"/>
      <c r="M74" s="315"/>
      <c r="N74" s="315"/>
      <c r="O74" s="315"/>
    </row>
    <row r="75" spans="1:15" ht="12.75" customHeight="1">
      <c r="A75" s="317"/>
      <c r="B75" s="330"/>
      <c r="C75" s="331"/>
      <c r="D75" s="332"/>
      <c r="E75" s="314"/>
      <c r="F75" s="315"/>
      <c r="G75" s="315"/>
      <c r="H75" s="315"/>
      <c r="I75" s="315"/>
      <c r="J75" s="315"/>
      <c r="K75" s="315"/>
      <c r="L75" s="315"/>
      <c r="M75" s="315"/>
      <c r="N75" s="315"/>
      <c r="O75" s="315"/>
    </row>
    <row r="76" spans="1:15" ht="12.75">
      <c r="A76" s="317"/>
      <c r="B76" s="333" t="s">
        <v>18</v>
      </c>
      <c r="C76" s="334"/>
      <c r="D76" s="335"/>
      <c r="E76" s="314"/>
      <c r="F76" s="315"/>
      <c r="G76" s="315"/>
      <c r="H76" s="315"/>
      <c r="I76" s="315"/>
      <c r="J76" s="315"/>
      <c r="K76" s="315"/>
      <c r="L76" s="315"/>
      <c r="M76" s="315"/>
      <c r="N76" s="315"/>
      <c r="O76" s="315"/>
    </row>
    <row r="77" spans="1:15" ht="13.5" thickBot="1">
      <c r="A77" s="317"/>
      <c r="B77" s="291"/>
      <c r="C77" s="290" t="s">
        <v>175</v>
      </c>
      <c r="D77" s="266">
        <f>B77*$C$10</f>
        <v>0</v>
      </c>
      <c r="E77" s="314"/>
      <c r="F77" s="315"/>
      <c r="G77" s="315"/>
      <c r="H77" s="315"/>
      <c r="I77" s="315"/>
      <c r="J77" s="315"/>
      <c r="K77" s="315"/>
      <c r="L77" s="315"/>
      <c r="M77" s="315"/>
      <c r="N77" s="315"/>
      <c r="O77" s="315"/>
    </row>
    <row r="78" ht="12.75"/>
    <row r="79" ht="12.75"/>
    <row r="80" ht="16.5">
      <c r="A80" s="271" t="s">
        <v>188</v>
      </c>
    </row>
    <row r="81" spans="1:15" ht="138" customHeight="1">
      <c r="A81" s="346" t="s">
        <v>189</v>
      </c>
      <c r="B81" s="346"/>
      <c r="C81" s="346"/>
      <c r="D81" s="346"/>
      <c r="E81" s="346"/>
      <c r="F81" s="346"/>
      <c r="G81" s="346"/>
      <c r="H81" s="346"/>
      <c r="I81" s="346"/>
      <c r="J81" s="346"/>
      <c r="K81" s="346"/>
      <c r="L81" s="346"/>
      <c r="M81" s="346"/>
      <c r="N81" s="346"/>
      <c r="O81" s="346"/>
    </row>
    <row r="83" ht="17.25">
      <c r="A83" s="271" t="s">
        <v>192</v>
      </c>
    </row>
    <row r="84" spans="1:15" ht="155.25" customHeight="1">
      <c r="A84" s="346" t="s">
        <v>191</v>
      </c>
      <c r="B84" s="346"/>
      <c r="C84" s="346"/>
      <c r="D84" s="346"/>
      <c r="E84" s="346"/>
      <c r="F84" s="346"/>
      <c r="G84" s="346"/>
      <c r="H84" s="346"/>
      <c r="I84" s="346"/>
      <c r="J84" s="346"/>
      <c r="K84" s="346"/>
      <c r="L84" s="346"/>
      <c r="M84" s="346"/>
      <c r="N84" s="346"/>
      <c r="O84" s="346"/>
    </row>
  </sheetData>
  <sheetProtection/>
  <mergeCells count="66">
    <mergeCell ref="A50:A68"/>
    <mergeCell ref="A26:A29"/>
    <mergeCell ref="E9:O9"/>
    <mergeCell ref="B17:D17"/>
    <mergeCell ref="B18:D18"/>
    <mergeCell ref="B19:D19"/>
    <mergeCell ref="B20:D20"/>
    <mergeCell ref="B9:D9"/>
    <mergeCell ref="B10:D10"/>
    <mergeCell ref="B11:D11"/>
    <mergeCell ref="B12:D12"/>
    <mergeCell ref="B15:D15"/>
    <mergeCell ref="B14:D14"/>
    <mergeCell ref="B23:D23"/>
    <mergeCell ref="B24:D24"/>
    <mergeCell ref="B25:D25"/>
    <mergeCell ref="B30:D31"/>
    <mergeCell ref="E50:O68"/>
    <mergeCell ref="B21:D21"/>
    <mergeCell ref="B22:D22"/>
    <mergeCell ref="B16:D16"/>
    <mergeCell ref="B50:C50"/>
    <mergeCell ref="E46:O49"/>
    <mergeCell ref="E26:O29"/>
    <mergeCell ref="E30:O33"/>
    <mergeCell ref="E34:O37"/>
    <mergeCell ref="A81:O81"/>
    <mergeCell ref="A84:O84"/>
    <mergeCell ref="B38:D39"/>
    <mergeCell ref="A38:A41"/>
    <mergeCell ref="B41:D41"/>
    <mergeCell ref="B32:D32"/>
    <mergeCell ref="B33:D33"/>
    <mergeCell ref="A30:A33"/>
    <mergeCell ref="B43:D43"/>
    <mergeCell ref="E42:O45"/>
    <mergeCell ref="A10:A13"/>
    <mergeCell ref="A14:A17"/>
    <mergeCell ref="A18:A21"/>
    <mergeCell ref="A22:A25"/>
    <mergeCell ref="A34:A37"/>
    <mergeCell ref="B40:D40"/>
    <mergeCell ref="B34:D35"/>
    <mergeCell ref="B36:D36"/>
    <mergeCell ref="B37:D37"/>
    <mergeCell ref="B13:D13"/>
    <mergeCell ref="E10:O13"/>
    <mergeCell ref="E14:O17"/>
    <mergeCell ref="E18:O21"/>
    <mergeCell ref="E22:O25"/>
    <mergeCell ref="A42:A45"/>
    <mergeCell ref="A46:A49"/>
    <mergeCell ref="B44:D44"/>
    <mergeCell ref="B45:D45"/>
    <mergeCell ref="B46:B47"/>
    <mergeCell ref="B42:D42"/>
    <mergeCell ref="E38:O41"/>
    <mergeCell ref="E70:O73"/>
    <mergeCell ref="E74:O77"/>
    <mergeCell ref="A74:A77"/>
    <mergeCell ref="B70:D70"/>
    <mergeCell ref="B71:D71"/>
    <mergeCell ref="B72:D72"/>
    <mergeCell ref="B74:D75"/>
    <mergeCell ref="B76:D76"/>
    <mergeCell ref="A70:A73"/>
  </mergeCells>
  <conditionalFormatting sqref="B21:D21">
    <cfRule type="expression" priority="1" dxfId="4" stopIfTrue="1">
      <formula>AND($J$12&gt;0,OR($J$12&lt;$S$6,$J$12&gt;$S$10))</formula>
    </cfRule>
  </conditionalFormatting>
  <dataValidations count="1">
    <dataValidation type="list" allowBlank="1" showInputMessage="1" showErrorMessage="1" sqref="B17:D17 B29">
      <formula1>"0,1"</formula1>
    </dataValidation>
  </dataValidations>
  <printOptions/>
  <pageMargins left="0.75" right="0.75" top="1" bottom="1" header="0.492125985" footer="0.49212598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C175"/>
  <sheetViews>
    <sheetView tabSelected="1" zoomScaleSheetLayoutView="100" zoomScalePageLayoutView="0" workbookViewId="0" topLeftCell="A4">
      <selection activeCell="D12" sqref="D12:F12"/>
    </sheetView>
  </sheetViews>
  <sheetFormatPr defaultColWidth="9.140625" defaultRowHeight="12.75"/>
  <cols>
    <col min="1" max="1" width="3.7109375" style="0" customWidth="1"/>
    <col min="2" max="2" width="9.28125" style="0" customWidth="1"/>
    <col min="3" max="10" width="8.7109375" style="0" customWidth="1"/>
    <col min="11" max="11" width="9.00390625" style="0" customWidth="1"/>
    <col min="12" max="13" width="8.7109375" style="0" customWidth="1"/>
    <col min="14" max="16" width="7.7109375" style="0" customWidth="1"/>
    <col min="17" max="17" width="3.7109375" style="0" customWidth="1"/>
    <col min="18" max="18" width="12.28125" style="0" customWidth="1"/>
    <col min="20" max="20" width="13.28125" style="0" customWidth="1"/>
    <col min="21" max="21" width="1.7109375" style="0" bestFit="1" customWidth="1"/>
    <col min="24" max="24" width="9.00390625" style="0" customWidth="1"/>
    <col min="25" max="25" width="15.140625" style="0" customWidth="1"/>
    <col min="27" max="27" width="9.00390625" style="0" customWidth="1"/>
  </cols>
  <sheetData>
    <row r="1" spans="18:20" ht="13.5" thickBot="1">
      <c r="R1" s="412" t="s">
        <v>142</v>
      </c>
      <c r="S1" s="413"/>
      <c r="T1" s="414"/>
    </row>
    <row r="2" spans="2:20" ht="12.75" customHeight="1" thickBot="1">
      <c r="B2" s="310"/>
      <c r="C2" s="372" t="s">
        <v>236</v>
      </c>
      <c r="D2" s="373"/>
      <c r="E2" s="360" t="s">
        <v>123</v>
      </c>
      <c r="F2" s="361"/>
      <c r="G2" s="361"/>
      <c r="H2" s="361"/>
      <c r="I2" s="361"/>
      <c r="J2" s="361"/>
      <c r="K2" s="361"/>
      <c r="L2" s="361"/>
      <c r="M2" s="361"/>
      <c r="N2" s="361"/>
      <c r="O2" s="362"/>
      <c r="P2" s="15"/>
      <c r="R2" s="415"/>
      <c r="S2" s="416"/>
      <c r="T2" s="417"/>
    </row>
    <row r="3" spans="2:20" ht="29.25" customHeight="1">
      <c r="B3" s="311"/>
      <c r="C3" s="374"/>
      <c r="D3" s="375"/>
      <c r="E3" s="363" t="s">
        <v>173</v>
      </c>
      <c r="F3" s="364"/>
      <c r="G3" s="364"/>
      <c r="H3" s="364"/>
      <c r="I3" s="364"/>
      <c r="J3" s="364"/>
      <c r="K3" s="364"/>
      <c r="L3" s="364"/>
      <c r="M3" s="364"/>
      <c r="N3" s="364"/>
      <c r="O3" s="365"/>
      <c r="P3" s="36"/>
      <c r="R3" s="175" t="s">
        <v>143</v>
      </c>
      <c r="S3" s="157">
        <f>G12+J12</f>
        <v>5</v>
      </c>
      <c r="T3" s="418" t="s">
        <v>144</v>
      </c>
    </row>
    <row r="4" spans="2:20" ht="12.75" customHeight="1" thickBot="1">
      <c r="B4" s="311"/>
      <c r="C4" s="376"/>
      <c r="D4" s="377"/>
      <c r="E4" s="366" t="s">
        <v>122</v>
      </c>
      <c r="F4" s="367"/>
      <c r="G4" s="367"/>
      <c r="H4" s="367"/>
      <c r="I4" s="367"/>
      <c r="J4" s="367"/>
      <c r="K4" s="367"/>
      <c r="L4" s="367"/>
      <c r="M4" s="367"/>
      <c r="N4" s="367"/>
      <c r="O4" s="368"/>
      <c r="P4" s="37"/>
      <c r="R4" s="156" t="s">
        <v>145</v>
      </c>
      <c r="S4" s="158" t="s">
        <v>146</v>
      </c>
      <c r="T4" s="419"/>
    </row>
    <row r="5" spans="2:21" ht="12.75" customHeight="1" thickBot="1">
      <c r="B5" s="312"/>
      <c r="C5" s="1"/>
      <c r="D5" s="1"/>
      <c r="E5" s="369" t="s">
        <v>0</v>
      </c>
      <c r="F5" s="370"/>
      <c r="G5" s="370"/>
      <c r="H5" s="370"/>
      <c r="I5" s="370"/>
      <c r="J5" s="370"/>
      <c r="K5" s="370"/>
      <c r="L5" s="370"/>
      <c r="M5" s="370"/>
      <c r="N5" s="370"/>
      <c r="O5" s="371"/>
      <c r="P5" s="38"/>
      <c r="R5" s="300" t="s">
        <v>231</v>
      </c>
      <c r="S5" s="160">
        <v>0</v>
      </c>
      <c r="T5" s="171">
        <v>6</v>
      </c>
      <c r="U5" s="165"/>
    </row>
    <row r="6" spans="2:20" ht="12.75" customHeight="1">
      <c r="B6" s="311"/>
      <c r="C6" s="403" t="s">
        <v>234</v>
      </c>
      <c r="D6" s="448" t="s">
        <v>126</v>
      </c>
      <c r="E6" s="449"/>
      <c r="F6" s="450" t="s">
        <v>155</v>
      </c>
      <c r="G6" s="450"/>
      <c r="H6" s="450"/>
      <c r="I6" s="450"/>
      <c r="J6" s="450"/>
      <c r="K6" s="450"/>
      <c r="L6" s="450"/>
      <c r="M6" s="450"/>
      <c r="N6" s="450"/>
      <c r="O6" s="451"/>
      <c r="P6" s="6"/>
      <c r="R6" s="301" t="s">
        <v>233</v>
      </c>
      <c r="S6" s="162">
        <v>1.5</v>
      </c>
      <c r="T6" s="167">
        <v>24</v>
      </c>
    </row>
    <row r="7" spans="2:20" ht="12.75" customHeight="1">
      <c r="B7" s="311"/>
      <c r="C7" s="404"/>
      <c r="D7" s="381" t="s">
        <v>229</v>
      </c>
      <c r="E7" s="382"/>
      <c r="F7" s="383"/>
      <c r="G7" s="526" t="s">
        <v>1</v>
      </c>
      <c r="H7" s="382"/>
      <c r="I7" s="383"/>
      <c r="J7" s="514" t="s">
        <v>232</v>
      </c>
      <c r="K7" s="515"/>
      <c r="L7" s="515"/>
      <c r="M7" s="516">
        <f ca="1">NOW()</f>
        <v>42558.573466435184</v>
      </c>
      <c r="N7" s="516"/>
      <c r="O7" s="517"/>
      <c r="P7" s="6"/>
      <c r="R7" s="161">
        <v>1.5</v>
      </c>
      <c r="S7" s="162">
        <v>1.99</v>
      </c>
      <c r="T7" s="167">
        <v>24</v>
      </c>
    </row>
    <row r="8" spans="2:20" ht="12.75" customHeight="1" thickBot="1">
      <c r="B8" s="311"/>
      <c r="C8" s="405"/>
      <c r="D8" s="500">
        <v>40358.725694444445</v>
      </c>
      <c r="E8" s="501"/>
      <c r="F8" s="502"/>
      <c r="G8" s="527" t="s">
        <v>230</v>
      </c>
      <c r="H8" s="528"/>
      <c r="I8" s="528"/>
      <c r="J8" s="528"/>
      <c r="K8" s="528"/>
      <c r="L8" s="528"/>
      <c r="M8" s="528"/>
      <c r="N8" s="528"/>
      <c r="O8" s="529"/>
      <c r="P8" s="6"/>
      <c r="R8" s="161">
        <v>2</v>
      </c>
      <c r="S8" s="162">
        <v>2.99</v>
      </c>
      <c r="T8" s="167">
        <v>22</v>
      </c>
    </row>
    <row r="9" spans="2:20" ht="12.75" customHeight="1">
      <c r="B9" s="311"/>
      <c r="C9" s="44" t="s">
        <v>171</v>
      </c>
      <c r="D9" s="509" t="s">
        <v>183</v>
      </c>
      <c r="E9" s="388"/>
      <c r="F9" s="389"/>
      <c r="G9" s="387" t="s">
        <v>4</v>
      </c>
      <c r="H9" s="388"/>
      <c r="I9" s="389"/>
      <c r="J9" s="387" t="s">
        <v>184</v>
      </c>
      <c r="K9" s="388"/>
      <c r="L9" s="389"/>
      <c r="M9" s="387" t="s">
        <v>161</v>
      </c>
      <c r="N9" s="388"/>
      <c r="O9" s="493"/>
      <c r="P9" s="6"/>
      <c r="R9" s="161">
        <v>2.99</v>
      </c>
      <c r="S9" s="162">
        <v>3.99</v>
      </c>
      <c r="T9" s="167">
        <v>20</v>
      </c>
    </row>
    <row r="10" spans="2:20" ht="12.75" customHeight="1">
      <c r="B10" s="311"/>
      <c r="C10" s="4">
        <v>25.4</v>
      </c>
      <c r="D10" s="510" t="s">
        <v>178</v>
      </c>
      <c r="E10" s="391"/>
      <c r="F10" s="392"/>
      <c r="G10" s="390" t="s">
        <v>5</v>
      </c>
      <c r="H10" s="391"/>
      <c r="I10" s="392"/>
      <c r="J10" s="390" t="s">
        <v>159</v>
      </c>
      <c r="K10" s="391"/>
      <c r="L10" s="392"/>
      <c r="M10" s="390" t="s">
        <v>6</v>
      </c>
      <c r="N10" s="391"/>
      <c r="O10" s="494"/>
      <c r="P10" s="6"/>
      <c r="R10" s="161">
        <v>4</v>
      </c>
      <c r="S10" s="162">
        <v>5</v>
      </c>
      <c r="T10" s="167">
        <v>18</v>
      </c>
    </row>
    <row r="11" spans="2:20" ht="12.75" customHeight="1" thickBot="1">
      <c r="B11" s="311"/>
      <c r="C11" s="44" t="s">
        <v>170</v>
      </c>
      <c r="D11" s="530" t="s">
        <v>7</v>
      </c>
      <c r="E11" s="429"/>
      <c r="F11" s="430"/>
      <c r="G11" s="428" t="s">
        <v>8</v>
      </c>
      <c r="H11" s="429"/>
      <c r="I11" s="430"/>
      <c r="J11" s="428" t="s">
        <v>9</v>
      </c>
      <c r="K11" s="429"/>
      <c r="L11" s="430"/>
      <c r="M11" s="428" t="s">
        <v>10</v>
      </c>
      <c r="N11" s="429"/>
      <c r="O11" s="495"/>
      <c r="P11" s="6"/>
      <c r="R11" s="163">
        <v>7.5</v>
      </c>
      <c r="S11" s="164">
        <v>10</v>
      </c>
      <c r="T11" s="172">
        <v>14</v>
      </c>
    </row>
    <row r="12" spans="2:18" ht="12.75" customHeight="1" thickBot="1">
      <c r="B12" s="311"/>
      <c r="C12" s="302">
        <f>PI()</f>
        <v>3.141592653589793</v>
      </c>
      <c r="D12" s="540">
        <v>6</v>
      </c>
      <c r="E12" s="507"/>
      <c r="F12" s="508"/>
      <c r="G12" s="523">
        <v>0</v>
      </c>
      <c r="H12" s="524"/>
      <c r="I12" s="525"/>
      <c r="J12" s="503">
        <v>5</v>
      </c>
      <c r="K12" s="504"/>
      <c r="L12" s="505"/>
      <c r="M12" s="506">
        <v>0.75</v>
      </c>
      <c r="N12" s="507"/>
      <c r="O12" s="518"/>
      <c r="P12" s="6"/>
      <c r="R12" s="165" t="s">
        <v>149</v>
      </c>
    </row>
    <row r="13" spans="2:16" ht="12.75" customHeight="1" thickBot="1">
      <c r="B13" s="311"/>
      <c r="C13" s="181"/>
      <c r="D13" s="181"/>
      <c r="E13" s="181"/>
      <c r="F13" s="181"/>
      <c r="G13" s="181"/>
      <c r="H13" s="182">
        <f>IF(AND(J12&gt;0,J12&lt;R7),"Motor too small to be used in dust collection systems, recommend large shop vacuum",IF((J12&gt;S11),"Motor too big for this cyclone project, contact Bill for help",""))</f>
      </c>
      <c r="I13" s="181"/>
      <c r="J13" s="181"/>
      <c r="K13" s="181"/>
      <c r="L13" s="181"/>
      <c r="M13" s="181"/>
      <c r="N13" s="181"/>
      <c r="O13" s="29"/>
      <c r="P13" s="6"/>
    </row>
    <row r="14" spans="2:19" ht="12.75" customHeight="1" thickBot="1">
      <c r="B14" s="311"/>
      <c r="C14" s="303" t="s">
        <v>11</v>
      </c>
      <c r="D14" s="422" t="s">
        <v>162</v>
      </c>
      <c r="E14" s="423"/>
      <c r="F14" s="424"/>
      <c r="G14" s="422" t="s">
        <v>163</v>
      </c>
      <c r="H14" s="423"/>
      <c r="I14" s="424"/>
      <c r="J14" s="422" t="s">
        <v>164</v>
      </c>
      <c r="K14" s="423"/>
      <c r="L14" s="424"/>
      <c r="M14" s="387" t="s">
        <v>12</v>
      </c>
      <c r="N14" s="388"/>
      <c r="O14" s="493"/>
      <c r="P14" s="6"/>
      <c r="R14" s="420" t="s">
        <v>150</v>
      </c>
      <c r="S14" s="421"/>
    </row>
    <row r="15" spans="2:29" ht="12.75" customHeight="1">
      <c r="B15" s="311"/>
      <c r="C15" s="304" t="s">
        <v>14</v>
      </c>
      <c r="D15" s="425"/>
      <c r="E15" s="426"/>
      <c r="F15" s="427"/>
      <c r="G15" s="425"/>
      <c r="H15" s="426"/>
      <c r="I15" s="427"/>
      <c r="J15" s="425"/>
      <c r="K15" s="426"/>
      <c r="L15" s="427"/>
      <c r="M15" s="390" t="s">
        <v>165</v>
      </c>
      <c r="N15" s="391"/>
      <c r="O15" s="494"/>
      <c r="P15" s="6"/>
      <c r="R15" s="166" t="s">
        <v>153</v>
      </c>
      <c r="S15" s="174">
        <v>0.075</v>
      </c>
      <c r="AB15" s="2"/>
      <c r="AC15" s="2"/>
    </row>
    <row r="16" spans="2:29" ht="12.75" customHeight="1">
      <c r="B16" s="311"/>
      <c r="C16" s="299" t="s">
        <v>17</v>
      </c>
      <c r="D16" s="511" t="s">
        <v>18</v>
      </c>
      <c r="E16" s="512"/>
      <c r="F16" s="513"/>
      <c r="G16" s="428" t="s">
        <v>19</v>
      </c>
      <c r="H16" s="429"/>
      <c r="I16" s="430"/>
      <c r="J16" s="428" t="s">
        <v>20</v>
      </c>
      <c r="K16" s="429"/>
      <c r="L16" s="430"/>
      <c r="M16" s="428" t="s">
        <v>21</v>
      </c>
      <c r="N16" s="429"/>
      <c r="O16" s="495"/>
      <c r="P16" s="6"/>
      <c r="R16" s="161" t="s">
        <v>152</v>
      </c>
      <c r="S16" s="167" t="s">
        <v>151</v>
      </c>
      <c r="AB16" s="2"/>
      <c r="AC16" s="2"/>
    </row>
    <row r="17" spans="2:29" ht="12.75" customHeight="1" thickBot="1">
      <c r="B17" s="311"/>
      <c r="C17" s="305">
        <v>1</v>
      </c>
      <c r="D17" s="503">
        <v>0</v>
      </c>
      <c r="E17" s="504"/>
      <c r="F17" s="505"/>
      <c r="G17" s="506">
        <v>0</v>
      </c>
      <c r="H17" s="507"/>
      <c r="I17" s="508"/>
      <c r="J17" s="506">
        <v>0</v>
      </c>
      <c r="K17" s="507"/>
      <c r="L17" s="508"/>
      <c r="M17" s="506">
        <v>1.64</v>
      </c>
      <c r="N17" s="507"/>
      <c r="O17" s="518"/>
      <c r="P17" s="6"/>
      <c r="R17" s="169">
        <v>0</v>
      </c>
      <c r="S17" s="292">
        <v>1</v>
      </c>
      <c r="AB17" s="2"/>
      <c r="AC17" s="2"/>
    </row>
    <row r="18" spans="2:29" ht="12.75" customHeight="1" thickBot="1">
      <c r="B18" s="311"/>
      <c r="C18" s="181"/>
      <c r="D18" s="181"/>
      <c r="E18" s="9"/>
      <c r="F18" s="9"/>
      <c r="G18" s="9"/>
      <c r="H18" s="10"/>
      <c r="I18" s="10"/>
      <c r="J18" s="10"/>
      <c r="K18" s="181"/>
      <c r="L18" s="181"/>
      <c r="M18" s="181"/>
      <c r="N18" s="181"/>
      <c r="O18" s="29"/>
      <c r="P18" s="6"/>
      <c r="R18" s="169">
        <f aca="true" t="shared" si="0" ref="R18:R31">S17*(1+$S$15)</f>
        <v>1.075</v>
      </c>
      <c r="S18" s="292">
        <v>1.25</v>
      </c>
      <c r="AB18" s="2"/>
      <c r="AC18" s="2"/>
    </row>
    <row r="19" spans="2:29" ht="12.75" customHeight="1">
      <c r="B19" s="311"/>
      <c r="C19" s="384" t="s">
        <v>23</v>
      </c>
      <c r="D19" s="387" t="s">
        <v>24</v>
      </c>
      <c r="E19" s="388"/>
      <c r="F19" s="389"/>
      <c r="G19" s="387" t="s">
        <v>24</v>
      </c>
      <c r="H19" s="388"/>
      <c r="I19" s="389"/>
      <c r="J19" s="387" t="s">
        <v>25</v>
      </c>
      <c r="K19" s="388"/>
      <c r="L19" s="388"/>
      <c r="M19" s="536" t="s">
        <v>26</v>
      </c>
      <c r="N19" s="537"/>
      <c r="O19" s="538"/>
      <c r="P19" s="6"/>
      <c r="R19" s="169">
        <f t="shared" si="0"/>
        <v>1.34375</v>
      </c>
      <c r="S19" s="292">
        <v>1.5</v>
      </c>
      <c r="AB19" s="2"/>
      <c r="AC19" s="2"/>
    </row>
    <row r="20" spans="2:29" ht="12.75" customHeight="1">
      <c r="B20" s="311"/>
      <c r="C20" s="385"/>
      <c r="D20" s="390" t="s">
        <v>27</v>
      </c>
      <c r="E20" s="391"/>
      <c r="F20" s="392"/>
      <c r="G20" s="390" t="s">
        <v>28</v>
      </c>
      <c r="H20" s="391"/>
      <c r="I20" s="392"/>
      <c r="J20" s="390" t="s">
        <v>29</v>
      </c>
      <c r="K20" s="391"/>
      <c r="L20" s="391"/>
      <c r="M20" s="531" t="s">
        <v>30</v>
      </c>
      <c r="N20" s="532"/>
      <c r="O20" s="533"/>
      <c r="P20" s="6"/>
      <c r="R20" s="169">
        <f t="shared" si="0"/>
        <v>1.6124999999999998</v>
      </c>
      <c r="S20" s="292">
        <v>1.75</v>
      </c>
      <c r="AB20" s="2"/>
      <c r="AC20" s="2"/>
    </row>
    <row r="21" spans="2:29" ht="12.75" customHeight="1">
      <c r="B21" s="311"/>
      <c r="C21" s="44" t="s">
        <v>31</v>
      </c>
      <c r="D21" s="428" t="s">
        <v>180</v>
      </c>
      <c r="E21" s="429"/>
      <c r="F21" s="430"/>
      <c r="G21" s="428" t="s">
        <v>32</v>
      </c>
      <c r="H21" s="429"/>
      <c r="I21" s="430"/>
      <c r="J21" s="428" t="s">
        <v>174</v>
      </c>
      <c r="K21" s="429"/>
      <c r="L21" s="429"/>
      <c r="M21" s="520" t="s">
        <v>33</v>
      </c>
      <c r="N21" s="521"/>
      <c r="O21" s="522"/>
      <c r="P21" s="6"/>
      <c r="R21" s="169">
        <f t="shared" si="0"/>
        <v>1.8812499999999999</v>
      </c>
      <c r="S21" s="292">
        <v>2</v>
      </c>
      <c r="AB21" s="2"/>
      <c r="AC21" s="2"/>
    </row>
    <row r="22" spans="2:29" ht="12.75" customHeight="1" thickBot="1">
      <c r="B22" s="311"/>
      <c r="C22" s="306">
        <v>0.75</v>
      </c>
      <c r="D22" s="378">
        <f>FLOOR((J22/2)^0.5,0.125)</f>
        <v>3.75</v>
      </c>
      <c r="E22" s="379"/>
      <c r="F22" s="380"/>
      <c r="G22" s="378">
        <f>D22*2</f>
        <v>7.5</v>
      </c>
      <c r="H22" s="379"/>
      <c r="I22" s="380"/>
      <c r="J22" s="378">
        <f>C12*(D12/2)^2</f>
        <v>28.274333882308138</v>
      </c>
      <c r="K22" s="379"/>
      <c r="L22" s="379"/>
      <c r="M22" s="519">
        <f>(G37^2-(G37-D27)^2)^0.5</f>
        <v>7.794228634059948</v>
      </c>
      <c r="N22" s="486"/>
      <c r="O22" s="487"/>
      <c r="P22" s="6"/>
      <c r="R22" s="169">
        <f t="shared" si="0"/>
        <v>2.15</v>
      </c>
      <c r="S22" s="292">
        <v>2.25</v>
      </c>
      <c r="AC22" s="2"/>
    </row>
    <row r="23" spans="2:29" ht="12.75" customHeight="1" thickBot="1">
      <c r="B23" s="311"/>
      <c r="C23" s="181"/>
      <c r="D23" s="181"/>
      <c r="E23" s="11"/>
      <c r="F23" s="11"/>
      <c r="G23" s="11"/>
      <c r="H23" s="12"/>
      <c r="I23" s="12"/>
      <c r="J23" s="12"/>
      <c r="K23" s="181"/>
      <c r="L23" s="181"/>
      <c r="M23" s="520" t="s">
        <v>34</v>
      </c>
      <c r="N23" s="521"/>
      <c r="O23" s="522"/>
      <c r="P23" s="6"/>
      <c r="R23" s="169">
        <f t="shared" si="0"/>
        <v>2.4187499999999997</v>
      </c>
      <c r="S23" s="292">
        <v>2.5</v>
      </c>
      <c r="AC23" s="2"/>
    </row>
    <row r="24" spans="2:29" ht="12.75" customHeight="1">
      <c r="B24" s="311"/>
      <c r="C24" s="384" t="s">
        <v>35</v>
      </c>
      <c r="D24" s="387" t="s">
        <v>35</v>
      </c>
      <c r="E24" s="388"/>
      <c r="F24" s="389"/>
      <c r="G24" s="387" t="s">
        <v>35</v>
      </c>
      <c r="H24" s="388"/>
      <c r="I24" s="493"/>
      <c r="J24" s="4"/>
      <c r="K24" s="181"/>
      <c r="L24" s="181"/>
      <c r="M24" s="519">
        <f>(D27^2+M22^2)^0.5</f>
        <v>9</v>
      </c>
      <c r="N24" s="486"/>
      <c r="O24" s="487"/>
      <c r="P24" s="6"/>
      <c r="R24" s="169">
        <f t="shared" si="0"/>
        <v>2.6875</v>
      </c>
      <c r="S24" s="292">
        <v>2.75</v>
      </c>
      <c r="AC24" s="2"/>
    </row>
    <row r="25" spans="2:19" ht="12.75" customHeight="1">
      <c r="B25" s="311"/>
      <c r="C25" s="385"/>
      <c r="D25" s="390" t="s">
        <v>36</v>
      </c>
      <c r="E25" s="391"/>
      <c r="F25" s="392"/>
      <c r="G25" s="390" t="s">
        <v>37</v>
      </c>
      <c r="H25" s="391"/>
      <c r="I25" s="494"/>
      <c r="J25" s="4"/>
      <c r="K25" s="264"/>
      <c r="L25" s="181"/>
      <c r="M25" s="520" t="s">
        <v>38</v>
      </c>
      <c r="N25" s="521"/>
      <c r="O25" s="522"/>
      <c r="P25" s="6"/>
      <c r="R25" s="169">
        <f t="shared" si="0"/>
        <v>2.95625</v>
      </c>
      <c r="S25" s="292">
        <v>3</v>
      </c>
    </row>
    <row r="26" spans="2:19" ht="12.75" customHeight="1">
      <c r="B26" s="311"/>
      <c r="C26" s="385"/>
      <c r="D26" s="428" t="s">
        <v>40</v>
      </c>
      <c r="E26" s="429"/>
      <c r="F26" s="430"/>
      <c r="G26" s="428" t="s">
        <v>41</v>
      </c>
      <c r="H26" s="429"/>
      <c r="I26" s="495"/>
      <c r="J26" s="44"/>
      <c r="K26" s="181"/>
      <c r="L26" s="181"/>
      <c r="M26" s="519">
        <f>(G37^2-(M24/2)^2)^0.5</f>
        <v>7.794228634059948</v>
      </c>
      <c r="N26" s="486"/>
      <c r="O26" s="487"/>
      <c r="P26" s="6"/>
      <c r="R26" s="169">
        <f t="shared" si="0"/>
        <v>3.2249999999999996</v>
      </c>
      <c r="S26" s="292">
        <v>4</v>
      </c>
    </row>
    <row r="27" spans="2:19" ht="12.75" customHeight="1" thickBot="1">
      <c r="B27" s="311"/>
      <c r="C27" s="386"/>
      <c r="D27" s="378">
        <f>IF((D22&gt;G17),D37/4,G17)</f>
        <v>4.5</v>
      </c>
      <c r="E27" s="379"/>
      <c r="F27" s="380"/>
      <c r="G27" s="378">
        <f>IF((G22&gt;J17),D27*2,J17)</f>
        <v>9</v>
      </c>
      <c r="H27" s="379"/>
      <c r="I27" s="496"/>
      <c r="J27" s="13"/>
      <c r="K27" s="181"/>
      <c r="L27" s="181"/>
      <c r="M27" s="520" t="s">
        <v>42</v>
      </c>
      <c r="N27" s="521"/>
      <c r="O27" s="522"/>
      <c r="P27" s="6"/>
      <c r="R27" s="169">
        <f t="shared" si="0"/>
        <v>4.3</v>
      </c>
      <c r="S27" s="292">
        <v>5</v>
      </c>
    </row>
    <row r="28" spans="2:19" ht="12.75" customHeight="1" thickBot="1">
      <c r="B28" s="311"/>
      <c r="C28" s="181"/>
      <c r="D28" s="181"/>
      <c r="E28" s="4"/>
      <c r="F28" s="4"/>
      <c r="G28" s="4"/>
      <c r="H28" s="12"/>
      <c r="I28" s="12"/>
      <c r="J28" s="12"/>
      <c r="K28" s="12"/>
      <c r="L28" s="12"/>
      <c r="M28" s="534">
        <f>(ATAN((M24/2)/M26))*G37*2</f>
        <v>9.42477796076938</v>
      </c>
      <c r="N28" s="490"/>
      <c r="O28" s="491"/>
      <c r="P28" s="6"/>
      <c r="R28" s="169">
        <f t="shared" si="0"/>
        <v>5.375</v>
      </c>
      <c r="S28" s="292">
        <v>6</v>
      </c>
    </row>
    <row r="29" spans="2:19" ht="12.75" customHeight="1">
      <c r="B29" s="311"/>
      <c r="C29" s="384" t="s">
        <v>124</v>
      </c>
      <c r="D29" s="387" t="s">
        <v>44</v>
      </c>
      <c r="E29" s="388"/>
      <c r="F29" s="389"/>
      <c r="G29" s="387" t="s">
        <v>45</v>
      </c>
      <c r="H29" s="388"/>
      <c r="I29" s="493"/>
      <c r="J29" s="4"/>
      <c r="K29" s="181"/>
      <c r="L29" s="181"/>
      <c r="M29" s="520" t="s">
        <v>46</v>
      </c>
      <c r="N29" s="521"/>
      <c r="O29" s="522"/>
      <c r="P29" s="6"/>
      <c r="R29" s="169">
        <f t="shared" si="0"/>
        <v>6.449999999999999</v>
      </c>
      <c r="S29" s="292">
        <v>8</v>
      </c>
    </row>
    <row r="30" spans="2:19" ht="12.75" customHeight="1" thickBot="1">
      <c r="B30" s="311"/>
      <c r="C30" s="385"/>
      <c r="D30" s="390" t="s">
        <v>47</v>
      </c>
      <c r="E30" s="391"/>
      <c r="F30" s="392"/>
      <c r="G30" s="390" t="s">
        <v>48</v>
      </c>
      <c r="H30" s="391"/>
      <c r="I30" s="494"/>
      <c r="J30" s="4"/>
      <c r="K30" s="181"/>
      <c r="L30" s="181"/>
      <c r="M30" s="535">
        <f>(G27^2+D47^2)^0.5</f>
        <v>9.276987657639737</v>
      </c>
      <c r="N30" s="460"/>
      <c r="O30" s="461"/>
      <c r="P30" s="6"/>
      <c r="R30" s="169">
        <f t="shared" si="0"/>
        <v>8.6</v>
      </c>
      <c r="S30" s="292">
        <v>10</v>
      </c>
    </row>
    <row r="31" spans="2:19" ht="12.75" customHeight="1">
      <c r="B31" s="311"/>
      <c r="C31" s="385"/>
      <c r="D31" s="428" t="s">
        <v>49</v>
      </c>
      <c r="E31" s="429"/>
      <c r="F31" s="430"/>
      <c r="G31" s="428" t="s">
        <v>138</v>
      </c>
      <c r="H31" s="429"/>
      <c r="I31" s="495"/>
      <c r="J31" s="44"/>
      <c r="K31" s="181"/>
      <c r="L31" s="181"/>
      <c r="M31" s="183"/>
      <c r="N31" s="183"/>
      <c r="O31" s="184"/>
      <c r="P31" s="6"/>
      <c r="R31" s="169">
        <f t="shared" si="0"/>
        <v>10.75</v>
      </c>
      <c r="S31" s="292">
        <v>12</v>
      </c>
    </row>
    <row r="32" spans="2:19" ht="12.75" customHeight="1" thickBot="1">
      <c r="B32" s="311"/>
      <c r="C32" s="386"/>
      <c r="D32" s="378">
        <f>M17*D37</f>
        <v>29.52</v>
      </c>
      <c r="E32" s="379"/>
      <c r="F32" s="380"/>
      <c r="G32" s="497">
        <f>D32+J37+M73-C22/2</f>
        <v>52.144999999999996</v>
      </c>
      <c r="H32" s="498"/>
      <c r="I32" s="499"/>
      <c r="J32" s="13"/>
      <c r="K32" s="442"/>
      <c r="L32" s="442"/>
      <c r="M32" s="442"/>
      <c r="N32" s="442"/>
      <c r="O32" s="443"/>
      <c r="P32" s="6"/>
      <c r="R32" s="170"/>
      <c r="S32" s="293"/>
    </row>
    <row r="33" spans="2:16" ht="12.75" customHeight="1" thickBot="1">
      <c r="B33" s="311"/>
      <c r="C33" s="181"/>
      <c r="D33" s="181"/>
      <c r="E33" s="181"/>
      <c r="F33" s="181"/>
      <c r="G33" s="181"/>
      <c r="H33" s="10"/>
      <c r="I33" s="10"/>
      <c r="J33" s="10"/>
      <c r="K33" s="16"/>
      <c r="L33" s="16"/>
      <c r="M33" s="12"/>
      <c r="N33" s="12"/>
      <c r="O33" s="29"/>
      <c r="P33" s="6"/>
    </row>
    <row r="34" spans="2:16" ht="12.75" customHeight="1">
      <c r="B34" s="311"/>
      <c r="C34" s="384" t="s">
        <v>52</v>
      </c>
      <c r="D34" s="387" t="s">
        <v>43</v>
      </c>
      <c r="E34" s="388"/>
      <c r="F34" s="389"/>
      <c r="G34" s="387" t="s">
        <v>43</v>
      </c>
      <c r="H34" s="388"/>
      <c r="I34" s="389"/>
      <c r="J34" s="387" t="s">
        <v>51</v>
      </c>
      <c r="K34" s="388"/>
      <c r="L34" s="389"/>
      <c r="M34" s="387" t="s">
        <v>52</v>
      </c>
      <c r="N34" s="388"/>
      <c r="O34" s="493"/>
      <c r="P34" s="6"/>
    </row>
    <row r="35" spans="2:16" ht="12.75" customHeight="1">
      <c r="B35" s="311"/>
      <c r="C35" s="385"/>
      <c r="D35" s="390" t="s">
        <v>53</v>
      </c>
      <c r="E35" s="391"/>
      <c r="F35" s="392"/>
      <c r="G35" s="390" t="s">
        <v>54</v>
      </c>
      <c r="H35" s="391"/>
      <c r="I35" s="392"/>
      <c r="J35" s="390" t="s">
        <v>55</v>
      </c>
      <c r="K35" s="391"/>
      <c r="L35" s="392"/>
      <c r="M35" s="390" t="s">
        <v>56</v>
      </c>
      <c r="N35" s="391"/>
      <c r="O35" s="494"/>
      <c r="P35" s="6"/>
    </row>
    <row r="36" spans="2:16" ht="12.75" customHeight="1">
      <c r="B36" s="311"/>
      <c r="C36" s="385"/>
      <c r="D36" s="428" t="s">
        <v>57</v>
      </c>
      <c r="E36" s="429"/>
      <c r="F36" s="430"/>
      <c r="G36" s="428" t="s">
        <v>58</v>
      </c>
      <c r="H36" s="429"/>
      <c r="I36" s="430"/>
      <c r="J36" s="428" t="s">
        <v>59</v>
      </c>
      <c r="K36" s="429"/>
      <c r="L36" s="430"/>
      <c r="M36" s="428" t="s">
        <v>60</v>
      </c>
      <c r="N36" s="429"/>
      <c r="O36" s="495"/>
      <c r="P36" s="6"/>
    </row>
    <row r="37" spans="2:16" ht="12.75" customHeight="1" thickBot="1">
      <c r="B37" s="311"/>
      <c r="C37" s="386"/>
      <c r="D37" s="482">
        <f>IF(D17&gt;0,D17,VLOOKUP(S3,S5:T11,2,TRUE))</f>
        <v>18</v>
      </c>
      <c r="E37" s="483"/>
      <c r="F37" s="484"/>
      <c r="G37" s="378">
        <f>D37/2</f>
        <v>9</v>
      </c>
      <c r="H37" s="379"/>
      <c r="I37" s="380"/>
      <c r="J37" s="378">
        <f>M12+D47+D37</f>
        <v>21</v>
      </c>
      <c r="K37" s="379"/>
      <c r="L37" s="380"/>
      <c r="M37" s="470">
        <f>C12*D37</f>
        <v>56.548667764616276</v>
      </c>
      <c r="N37" s="460"/>
      <c r="O37" s="461"/>
      <c r="P37" s="6"/>
    </row>
    <row r="38" spans="2:16" ht="12.75" customHeight="1" thickBot="1">
      <c r="B38" s="311"/>
      <c r="C38" s="181"/>
      <c r="D38" s="181"/>
      <c r="E38" s="9"/>
      <c r="F38" s="9"/>
      <c r="G38" s="9"/>
      <c r="H38" s="10"/>
      <c r="I38" s="10"/>
      <c r="J38" s="10"/>
      <c r="K38" s="10"/>
      <c r="L38" s="10"/>
      <c r="M38" s="17"/>
      <c r="N38" s="17"/>
      <c r="O38" s="29"/>
      <c r="P38" s="6"/>
    </row>
    <row r="39" spans="2:16" ht="12.75" customHeight="1">
      <c r="B39" s="311"/>
      <c r="C39" s="384" t="s">
        <v>72</v>
      </c>
      <c r="D39" s="388" t="s">
        <v>43</v>
      </c>
      <c r="E39" s="388"/>
      <c r="F39" s="388"/>
      <c r="G39" s="387" t="s">
        <v>43</v>
      </c>
      <c r="H39" s="388"/>
      <c r="I39" s="388"/>
      <c r="J39" s="387" t="s">
        <v>43</v>
      </c>
      <c r="K39" s="388"/>
      <c r="L39" s="389"/>
      <c r="M39" s="462" t="s">
        <v>43</v>
      </c>
      <c r="N39" s="463"/>
      <c r="O39" s="464"/>
      <c r="P39" s="6"/>
    </row>
    <row r="40" spans="2:16" ht="12.75" customHeight="1">
      <c r="B40" s="311"/>
      <c r="C40" s="385"/>
      <c r="D40" s="391" t="s">
        <v>61</v>
      </c>
      <c r="E40" s="391"/>
      <c r="F40" s="391"/>
      <c r="G40" s="390" t="s">
        <v>62</v>
      </c>
      <c r="H40" s="391"/>
      <c r="I40" s="391"/>
      <c r="J40" s="390" t="s">
        <v>63</v>
      </c>
      <c r="K40" s="391"/>
      <c r="L40" s="392"/>
      <c r="M40" s="492" t="s">
        <v>64</v>
      </c>
      <c r="N40" s="490"/>
      <c r="O40" s="491"/>
      <c r="P40" s="6"/>
    </row>
    <row r="41" spans="2:16" ht="12.75" customHeight="1">
      <c r="B41" s="311"/>
      <c r="C41" s="385"/>
      <c r="D41" s="429" t="s">
        <v>237</v>
      </c>
      <c r="E41" s="429"/>
      <c r="F41" s="429"/>
      <c r="G41" s="428" t="s">
        <v>65</v>
      </c>
      <c r="H41" s="429"/>
      <c r="I41" s="429"/>
      <c r="J41" s="428" t="s">
        <v>137</v>
      </c>
      <c r="K41" s="429"/>
      <c r="L41" s="430"/>
      <c r="M41" s="467" t="s">
        <v>66</v>
      </c>
      <c r="N41" s="468"/>
      <c r="O41" s="469"/>
      <c r="P41" s="6"/>
    </row>
    <row r="42" spans="2:16" ht="12.75" customHeight="1" thickBot="1">
      <c r="B42" s="311"/>
      <c r="C42" s="386"/>
      <c r="D42" s="379">
        <f>D37-2*D27</f>
        <v>9</v>
      </c>
      <c r="E42" s="379"/>
      <c r="F42" s="379"/>
      <c r="G42" s="378">
        <f>D42/2</f>
        <v>4.5</v>
      </c>
      <c r="H42" s="379"/>
      <c r="I42" s="380"/>
      <c r="J42" s="378">
        <f>M12+2*D47+M30+D37/8</f>
        <v>16.776987657639737</v>
      </c>
      <c r="K42" s="379"/>
      <c r="L42" s="380"/>
      <c r="M42" s="470">
        <f>C12*D42</f>
        <v>28.274333882308138</v>
      </c>
      <c r="N42" s="460"/>
      <c r="O42" s="461"/>
      <c r="P42" s="6"/>
    </row>
    <row r="43" spans="2:16" ht="12.75" customHeight="1" thickBot="1">
      <c r="B43" s="311"/>
      <c r="C43" s="181"/>
      <c r="D43" s="181"/>
      <c r="E43" s="9"/>
      <c r="F43" s="9"/>
      <c r="G43" s="9"/>
      <c r="H43" s="10"/>
      <c r="I43" s="10"/>
      <c r="J43" s="10"/>
      <c r="K43" s="10"/>
      <c r="L43" s="10"/>
      <c r="M43" s="18"/>
      <c r="N43" s="18"/>
      <c r="O43" s="29"/>
      <c r="P43" s="6"/>
    </row>
    <row r="44" spans="2:16" ht="12.75" customHeight="1">
      <c r="B44" s="311"/>
      <c r="C44" s="436" t="s">
        <v>67</v>
      </c>
      <c r="D44" s="387" t="s">
        <v>68</v>
      </c>
      <c r="E44" s="388"/>
      <c r="F44" s="389"/>
      <c r="G44" s="394" t="s">
        <v>166</v>
      </c>
      <c r="H44" s="395"/>
      <c r="I44" s="396"/>
      <c r="J44" s="176"/>
      <c r="K44" s="45" t="s">
        <v>168</v>
      </c>
      <c r="L44" s="177"/>
      <c r="M44" s="462" t="s">
        <v>69</v>
      </c>
      <c r="N44" s="463"/>
      <c r="O44" s="464"/>
      <c r="P44" s="6"/>
    </row>
    <row r="45" spans="2:16" ht="12.75" customHeight="1">
      <c r="B45" s="311"/>
      <c r="C45" s="437"/>
      <c r="D45" s="390" t="s">
        <v>70</v>
      </c>
      <c r="E45" s="391"/>
      <c r="F45" s="392"/>
      <c r="G45" s="397"/>
      <c r="H45" s="398"/>
      <c r="I45" s="399"/>
      <c r="J45" s="178" t="s">
        <v>169</v>
      </c>
      <c r="K45" s="191" t="s">
        <v>177</v>
      </c>
      <c r="L45" s="261"/>
      <c r="M45" s="492" t="s">
        <v>71</v>
      </c>
      <c r="N45" s="490"/>
      <c r="O45" s="491"/>
      <c r="P45" s="6"/>
    </row>
    <row r="46" spans="2:16" ht="12.75" customHeight="1">
      <c r="B46" s="311"/>
      <c r="C46" s="437"/>
      <c r="D46" s="428" t="s">
        <v>73</v>
      </c>
      <c r="E46" s="429"/>
      <c r="F46" s="430"/>
      <c r="G46" s="397"/>
      <c r="H46" s="398"/>
      <c r="I46" s="399"/>
      <c r="J46" s="262" t="s">
        <v>238</v>
      </c>
      <c r="K46" s="191"/>
      <c r="L46" s="192"/>
      <c r="M46" s="467" t="s">
        <v>181</v>
      </c>
      <c r="N46" s="468"/>
      <c r="O46" s="469"/>
      <c r="P46" s="6"/>
    </row>
    <row r="47" spans="2:16" ht="12.75" customHeight="1" thickBot="1">
      <c r="B47" s="311"/>
      <c r="C47" s="438"/>
      <c r="D47" s="378">
        <f>G27/4</f>
        <v>2.25</v>
      </c>
      <c r="E47" s="379"/>
      <c r="F47" s="380"/>
      <c r="G47" s="400"/>
      <c r="H47" s="401"/>
      <c r="I47" s="402"/>
      <c r="J47" s="378">
        <f>1/(((4*C12^2)*G42)/(M30^2+(2*C12*G42)^2))+L48</f>
        <v>5.109441909289927</v>
      </c>
      <c r="K47" s="379"/>
      <c r="L47" s="380"/>
      <c r="M47" s="470">
        <f>J47+D37/4-L48</f>
        <v>9.484441909289927</v>
      </c>
      <c r="N47" s="460"/>
      <c r="O47" s="461"/>
      <c r="P47" s="6"/>
    </row>
    <row r="48" spans="2:16" ht="12.75" customHeight="1" thickBot="1">
      <c r="B48" s="311"/>
      <c r="C48" s="181"/>
      <c r="D48" s="181"/>
      <c r="E48" s="10"/>
      <c r="F48" s="10"/>
      <c r="G48" s="10"/>
      <c r="H48" s="190"/>
      <c r="I48" s="10"/>
      <c r="J48" s="24"/>
      <c r="K48" s="185" t="s">
        <v>182</v>
      </c>
      <c r="L48" s="189">
        <v>0.125</v>
      </c>
      <c r="M48" s="25"/>
      <c r="N48" s="17"/>
      <c r="O48" s="29"/>
      <c r="P48" s="6"/>
    </row>
    <row r="49" spans="2:16" ht="12.75" customHeight="1">
      <c r="B49" s="311"/>
      <c r="C49" s="436" t="s">
        <v>44</v>
      </c>
      <c r="D49" s="387" t="s">
        <v>44</v>
      </c>
      <c r="E49" s="388"/>
      <c r="F49" s="389"/>
      <c r="G49" s="387" t="s">
        <v>44</v>
      </c>
      <c r="H49" s="388"/>
      <c r="I49" s="389"/>
      <c r="J49" s="387" t="s">
        <v>44</v>
      </c>
      <c r="K49" s="388"/>
      <c r="L49" s="389"/>
      <c r="M49" s="462" t="s">
        <v>44</v>
      </c>
      <c r="N49" s="463"/>
      <c r="O49" s="464"/>
      <c r="P49" s="6"/>
    </row>
    <row r="50" spans="2:16" ht="12.75" customHeight="1">
      <c r="B50" s="311"/>
      <c r="C50" s="437"/>
      <c r="D50" s="390" t="s">
        <v>74</v>
      </c>
      <c r="E50" s="391"/>
      <c r="F50" s="392"/>
      <c r="G50" s="390" t="s">
        <v>75</v>
      </c>
      <c r="H50" s="391"/>
      <c r="I50" s="392"/>
      <c r="J50" s="390" t="s">
        <v>76</v>
      </c>
      <c r="K50" s="391"/>
      <c r="L50" s="392"/>
      <c r="M50" s="492" t="s">
        <v>139</v>
      </c>
      <c r="N50" s="490"/>
      <c r="O50" s="491"/>
      <c r="P50" s="6"/>
    </row>
    <row r="51" spans="2:16" ht="12.75" customHeight="1">
      <c r="B51" s="311"/>
      <c r="C51" s="437"/>
      <c r="D51" s="428" t="s">
        <v>158</v>
      </c>
      <c r="E51" s="429"/>
      <c r="F51" s="430"/>
      <c r="G51" s="428" t="s">
        <v>78</v>
      </c>
      <c r="H51" s="429"/>
      <c r="I51" s="430"/>
      <c r="J51" s="428" t="s">
        <v>79</v>
      </c>
      <c r="K51" s="429"/>
      <c r="L51" s="430"/>
      <c r="M51" s="467" t="s">
        <v>140</v>
      </c>
      <c r="N51" s="468"/>
      <c r="O51" s="469"/>
      <c r="P51" s="6"/>
    </row>
    <row r="52" spans="2:16" ht="12.75" customHeight="1">
      <c r="B52" s="311"/>
      <c r="C52" s="437"/>
      <c r="D52" s="409">
        <f>VLOOKUP(D37/3,$R$17:$S$32,2,TRUE)</f>
        <v>6</v>
      </c>
      <c r="E52" s="410"/>
      <c r="F52" s="411"/>
      <c r="G52" s="409">
        <f>((D68)^2+D56^2)^0.5</f>
        <v>15.061792721983661</v>
      </c>
      <c r="H52" s="410"/>
      <c r="I52" s="411"/>
      <c r="J52" s="409">
        <f>D37</f>
        <v>18</v>
      </c>
      <c r="K52" s="410"/>
      <c r="L52" s="411"/>
      <c r="M52" s="485">
        <f>((J68+D68)^2+J56^2)^0.5</f>
        <v>45.185378165950986</v>
      </c>
      <c r="N52" s="486"/>
      <c r="O52" s="487"/>
      <c r="P52" s="6"/>
    </row>
    <row r="53" spans="2:16" ht="12.75" customHeight="1">
      <c r="B53" s="311"/>
      <c r="C53" s="437"/>
      <c r="D53" s="433" t="s">
        <v>44</v>
      </c>
      <c r="E53" s="434"/>
      <c r="F53" s="435"/>
      <c r="G53" s="433" t="s">
        <v>80</v>
      </c>
      <c r="H53" s="434"/>
      <c r="I53" s="435"/>
      <c r="J53" s="433" t="s">
        <v>44</v>
      </c>
      <c r="K53" s="434"/>
      <c r="L53" s="435"/>
      <c r="M53" s="539" t="s">
        <v>81</v>
      </c>
      <c r="N53" s="488"/>
      <c r="O53" s="489"/>
      <c r="P53" s="6"/>
    </row>
    <row r="54" spans="2:16" ht="12.75" customHeight="1">
      <c r="B54" s="311"/>
      <c r="C54" s="437"/>
      <c r="D54" s="390" t="s">
        <v>75</v>
      </c>
      <c r="E54" s="391"/>
      <c r="F54" s="392"/>
      <c r="G54" s="390" t="s">
        <v>83</v>
      </c>
      <c r="H54" s="391"/>
      <c r="I54" s="392"/>
      <c r="J54" s="390" t="s">
        <v>77</v>
      </c>
      <c r="K54" s="391"/>
      <c r="L54" s="392"/>
      <c r="M54" s="492" t="s">
        <v>83</v>
      </c>
      <c r="N54" s="490"/>
      <c r="O54" s="491"/>
      <c r="P54" s="6"/>
    </row>
    <row r="55" spans="2:16" ht="12.75" customHeight="1">
      <c r="B55" s="311"/>
      <c r="C55" s="437"/>
      <c r="D55" s="428" t="s">
        <v>84</v>
      </c>
      <c r="E55" s="429"/>
      <c r="F55" s="430"/>
      <c r="G55" s="428" t="s">
        <v>85</v>
      </c>
      <c r="H55" s="429"/>
      <c r="I55" s="430"/>
      <c r="J55" s="428" t="s">
        <v>86</v>
      </c>
      <c r="K55" s="429"/>
      <c r="L55" s="430"/>
      <c r="M55" s="467" t="s">
        <v>87</v>
      </c>
      <c r="N55" s="468"/>
      <c r="O55" s="469"/>
      <c r="P55" s="6"/>
    </row>
    <row r="56" spans="2:16" ht="12.75" customHeight="1">
      <c r="B56" s="311"/>
      <c r="C56" s="437"/>
      <c r="D56" s="409">
        <f>D52/2</f>
        <v>3</v>
      </c>
      <c r="E56" s="410"/>
      <c r="F56" s="411"/>
      <c r="G56" s="409">
        <f>D60/($C$12*G52*2)*360</f>
        <v>71.70461179057855</v>
      </c>
      <c r="H56" s="410"/>
      <c r="I56" s="411"/>
      <c r="J56" s="409">
        <f>J52/2</f>
        <v>9</v>
      </c>
      <c r="K56" s="410"/>
      <c r="L56" s="411"/>
      <c r="M56" s="485">
        <f>J60/($C$12*M52*2)*360</f>
        <v>71.70461179057855</v>
      </c>
      <c r="N56" s="486"/>
      <c r="O56" s="487"/>
      <c r="P56" s="6"/>
    </row>
    <row r="57" spans="2:16" ht="12.75" customHeight="1">
      <c r="B57" s="311"/>
      <c r="C57" s="437"/>
      <c r="D57" s="433" t="s">
        <v>44</v>
      </c>
      <c r="E57" s="434"/>
      <c r="F57" s="435"/>
      <c r="G57" s="433" t="s">
        <v>89</v>
      </c>
      <c r="H57" s="434"/>
      <c r="I57" s="435"/>
      <c r="J57" s="433" t="s">
        <v>44</v>
      </c>
      <c r="K57" s="434"/>
      <c r="L57" s="435"/>
      <c r="M57" s="539" t="s">
        <v>90</v>
      </c>
      <c r="N57" s="488"/>
      <c r="O57" s="489"/>
      <c r="P57" s="6"/>
    </row>
    <row r="58" spans="2:16" ht="12.75" customHeight="1">
      <c r="B58" s="311"/>
      <c r="C58" s="437"/>
      <c r="D58" s="390" t="s">
        <v>56</v>
      </c>
      <c r="E58" s="391"/>
      <c r="F58" s="392"/>
      <c r="G58" s="390" t="s">
        <v>91</v>
      </c>
      <c r="H58" s="391"/>
      <c r="I58" s="392"/>
      <c r="J58" s="390" t="s">
        <v>92</v>
      </c>
      <c r="K58" s="391"/>
      <c r="L58" s="392"/>
      <c r="M58" s="492" t="s">
        <v>91</v>
      </c>
      <c r="N58" s="490"/>
      <c r="O58" s="491"/>
      <c r="P58" s="6"/>
    </row>
    <row r="59" spans="2:16" ht="12.75" customHeight="1">
      <c r="B59" s="311"/>
      <c r="C59" s="437"/>
      <c r="D59" s="428" t="s">
        <v>93</v>
      </c>
      <c r="E59" s="429"/>
      <c r="F59" s="430"/>
      <c r="G59" s="428" t="s">
        <v>94</v>
      </c>
      <c r="H59" s="429"/>
      <c r="I59" s="430"/>
      <c r="J59" s="428" t="s">
        <v>95</v>
      </c>
      <c r="K59" s="429"/>
      <c r="L59" s="430"/>
      <c r="M59" s="467" t="s">
        <v>96</v>
      </c>
      <c r="N59" s="468"/>
      <c r="O59" s="469"/>
      <c r="P59" s="6"/>
    </row>
    <row r="60" spans="2:16" ht="12.75" customHeight="1">
      <c r="B60" s="311"/>
      <c r="C60" s="437"/>
      <c r="D60" s="409">
        <f>C12*D52</f>
        <v>18.84955592153876</v>
      </c>
      <c r="E60" s="410"/>
      <c r="F60" s="411"/>
      <c r="G60" s="409">
        <f>COS(G56/360*2*$C$12)*G52</f>
        <v>4.728138248425366</v>
      </c>
      <c r="H60" s="410"/>
      <c r="I60" s="411"/>
      <c r="J60" s="409">
        <f>J52*C12</f>
        <v>56.548667764616276</v>
      </c>
      <c r="K60" s="410"/>
      <c r="L60" s="411"/>
      <c r="M60" s="485">
        <f>COS(M56/360*2*$C$12)*M52</f>
        <v>14.184414745276097</v>
      </c>
      <c r="N60" s="486"/>
      <c r="O60" s="487"/>
      <c r="P60" s="6"/>
    </row>
    <row r="61" spans="2:16" ht="12.75" customHeight="1">
      <c r="B61" s="311"/>
      <c r="C61" s="437"/>
      <c r="D61" s="433" t="s">
        <v>44</v>
      </c>
      <c r="E61" s="434"/>
      <c r="F61" s="435"/>
      <c r="G61" s="433" t="s">
        <v>89</v>
      </c>
      <c r="H61" s="434"/>
      <c r="I61" s="435"/>
      <c r="J61" s="433" t="s">
        <v>44</v>
      </c>
      <c r="K61" s="434"/>
      <c r="L61" s="435"/>
      <c r="M61" s="539" t="s">
        <v>90</v>
      </c>
      <c r="N61" s="488"/>
      <c r="O61" s="489"/>
      <c r="P61" s="6"/>
    </row>
    <row r="62" spans="2:16" ht="12.75" customHeight="1">
      <c r="B62" s="311"/>
      <c r="C62" s="437"/>
      <c r="D62" s="390" t="s">
        <v>97</v>
      </c>
      <c r="E62" s="391"/>
      <c r="F62" s="392"/>
      <c r="G62" s="390" t="s">
        <v>98</v>
      </c>
      <c r="H62" s="391"/>
      <c r="I62" s="392"/>
      <c r="J62" s="390" t="s">
        <v>99</v>
      </c>
      <c r="K62" s="391"/>
      <c r="L62" s="392"/>
      <c r="M62" s="492" t="s">
        <v>98</v>
      </c>
      <c r="N62" s="490"/>
      <c r="O62" s="491"/>
      <c r="P62" s="6"/>
    </row>
    <row r="63" spans="2:16" ht="12.75" customHeight="1">
      <c r="B63" s="311"/>
      <c r="C63" s="437"/>
      <c r="D63" s="428" t="s">
        <v>101</v>
      </c>
      <c r="E63" s="429"/>
      <c r="F63" s="430"/>
      <c r="G63" s="428" t="s">
        <v>102</v>
      </c>
      <c r="H63" s="429"/>
      <c r="I63" s="430"/>
      <c r="J63" s="428" t="s">
        <v>103</v>
      </c>
      <c r="K63" s="429"/>
      <c r="L63" s="430"/>
      <c r="M63" s="467" t="s">
        <v>104</v>
      </c>
      <c r="N63" s="468"/>
      <c r="O63" s="469"/>
      <c r="P63" s="6"/>
    </row>
    <row r="64" spans="2:16" ht="12.75" customHeight="1">
      <c r="B64" s="311"/>
      <c r="C64" s="437"/>
      <c r="D64" s="409">
        <f>(J56-D56)/D32</f>
        <v>0.2032520325203252</v>
      </c>
      <c r="E64" s="410"/>
      <c r="F64" s="411"/>
      <c r="G64" s="409">
        <f>SIN(G56/360*2*$C$12)*G52</f>
        <v>14.300430367781841</v>
      </c>
      <c r="H64" s="410"/>
      <c r="I64" s="411"/>
      <c r="J64" s="479">
        <f>(J56-D56)/D32</f>
        <v>0.2032520325203252</v>
      </c>
      <c r="K64" s="480"/>
      <c r="L64" s="481"/>
      <c r="M64" s="485">
        <f>SIN(M56/360*2*$C$12)*M52</f>
        <v>42.90129110334553</v>
      </c>
      <c r="N64" s="486"/>
      <c r="O64" s="487"/>
      <c r="P64" s="6"/>
    </row>
    <row r="65" spans="2:16" ht="12.75" customHeight="1">
      <c r="B65" s="311"/>
      <c r="C65" s="437"/>
      <c r="D65" s="433" t="s">
        <v>44</v>
      </c>
      <c r="E65" s="434"/>
      <c r="F65" s="435"/>
      <c r="G65" s="433" t="s">
        <v>105</v>
      </c>
      <c r="H65" s="434"/>
      <c r="I65" s="435"/>
      <c r="J65" s="433" t="s">
        <v>44</v>
      </c>
      <c r="K65" s="434"/>
      <c r="L65" s="435"/>
      <c r="M65" s="488" t="s">
        <v>105</v>
      </c>
      <c r="N65" s="488"/>
      <c r="O65" s="489"/>
      <c r="P65" s="6"/>
    </row>
    <row r="66" spans="2:16" ht="12.75" customHeight="1">
      <c r="B66" s="311"/>
      <c r="C66" s="437"/>
      <c r="D66" s="390" t="s">
        <v>106</v>
      </c>
      <c r="E66" s="391"/>
      <c r="F66" s="392"/>
      <c r="G66" s="390" t="s">
        <v>107</v>
      </c>
      <c r="H66" s="391"/>
      <c r="I66" s="392"/>
      <c r="J66" s="390" t="s">
        <v>108</v>
      </c>
      <c r="K66" s="391"/>
      <c r="L66" s="392"/>
      <c r="M66" s="490" t="s">
        <v>109</v>
      </c>
      <c r="N66" s="490"/>
      <c r="O66" s="491"/>
      <c r="P66" s="6"/>
    </row>
    <row r="67" spans="2:16" ht="12.75" customHeight="1">
      <c r="B67" s="311"/>
      <c r="C67" s="437"/>
      <c r="D67" s="428" t="s">
        <v>110</v>
      </c>
      <c r="E67" s="429"/>
      <c r="F67" s="430"/>
      <c r="G67" s="428" t="s">
        <v>111</v>
      </c>
      <c r="H67" s="429"/>
      <c r="I67" s="430"/>
      <c r="J67" s="428" t="s">
        <v>112</v>
      </c>
      <c r="K67" s="429"/>
      <c r="L67" s="430"/>
      <c r="M67" s="431" t="s">
        <v>113</v>
      </c>
      <c r="N67" s="431"/>
      <c r="O67" s="432"/>
      <c r="P67" s="6"/>
    </row>
    <row r="68" spans="2:16" ht="12.75" customHeight="1" thickBot="1">
      <c r="B68" s="311"/>
      <c r="C68" s="438"/>
      <c r="D68" s="378">
        <f>D56/D64</f>
        <v>14.76</v>
      </c>
      <c r="E68" s="379"/>
      <c r="F68" s="380"/>
      <c r="G68" s="455">
        <f>((G52-G60)^2+G64^2)^0.5</f>
        <v>17.643319514271354</v>
      </c>
      <c r="H68" s="456"/>
      <c r="I68" s="457"/>
      <c r="J68" s="378">
        <f>(J56-D56)/J64</f>
        <v>29.52</v>
      </c>
      <c r="K68" s="379"/>
      <c r="L68" s="380"/>
      <c r="M68" s="460">
        <f>((M52-M60)^2+M64^2)^0.5</f>
        <v>52.92995854281408</v>
      </c>
      <c r="N68" s="460"/>
      <c r="O68" s="461"/>
      <c r="P68" s="6"/>
    </row>
    <row r="69" spans="2:16" ht="12.75" customHeight="1" thickBot="1">
      <c r="B69" s="311"/>
      <c r="C69" s="181"/>
      <c r="D69" s="10"/>
      <c r="E69" s="181"/>
      <c r="F69" s="10"/>
      <c r="G69" s="10"/>
      <c r="H69" s="181"/>
      <c r="I69" s="10"/>
      <c r="J69" s="10"/>
      <c r="K69" s="181"/>
      <c r="L69" s="10"/>
      <c r="M69" s="17"/>
      <c r="N69" s="17"/>
      <c r="O69" s="29"/>
      <c r="P69" s="6"/>
    </row>
    <row r="70" spans="2:16" ht="12.75" customHeight="1">
      <c r="B70" s="311"/>
      <c r="C70" s="436" t="s">
        <v>114</v>
      </c>
      <c r="D70" s="387" t="s">
        <v>115</v>
      </c>
      <c r="E70" s="388"/>
      <c r="F70" s="389"/>
      <c r="G70" s="387" t="s">
        <v>115</v>
      </c>
      <c r="H70" s="388"/>
      <c r="I70" s="389"/>
      <c r="J70" s="387" t="s">
        <v>115</v>
      </c>
      <c r="K70" s="388"/>
      <c r="L70" s="389"/>
      <c r="M70" s="462" t="s">
        <v>115</v>
      </c>
      <c r="N70" s="463"/>
      <c r="O70" s="464"/>
      <c r="P70" s="6"/>
    </row>
    <row r="71" spans="2:16" ht="12.75" customHeight="1">
      <c r="B71" s="311"/>
      <c r="C71" s="437"/>
      <c r="D71" s="390" t="s">
        <v>53</v>
      </c>
      <c r="E71" s="391"/>
      <c r="F71" s="392"/>
      <c r="G71" s="390" t="s">
        <v>56</v>
      </c>
      <c r="H71" s="391"/>
      <c r="I71" s="392"/>
      <c r="J71" s="390" t="s">
        <v>36</v>
      </c>
      <c r="K71" s="391"/>
      <c r="L71" s="392"/>
      <c r="M71" s="492" t="s">
        <v>37</v>
      </c>
      <c r="N71" s="490"/>
      <c r="O71" s="491"/>
      <c r="P71" s="6"/>
    </row>
    <row r="72" spans="2:16" ht="12.75" customHeight="1">
      <c r="B72" s="311"/>
      <c r="C72" s="437"/>
      <c r="D72" s="428" t="s">
        <v>157</v>
      </c>
      <c r="E72" s="429"/>
      <c r="F72" s="430"/>
      <c r="G72" s="428" t="s">
        <v>117</v>
      </c>
      <c r="H72" s="429"/>
      <c r="I72" s="430"/>
      <c r="J72" s="428" t="s">
        <v>118</v>
      </c>
      <c r="K72" s="429"/>
      <c r="L72" s="430"/>
      <c r="M72" s="467" t="s">
        <v>119</v>
      </c>
      <c r="N72" s="468"/>
      <c r="O72" s="469"/>
      <c r="P72" s="6"/>
    </row>
    <row r="73" spans="2:16" ht="12.75" customHeight="1" thickBot="1">
      <c r="B73" s="311"/>
      <c r="C73" s="308"/>
      <c r="D73" s="378">
        <f>VLOOKUP(D37/3,$R$17:$S$32,2,TRUE)</f>
        <v>6</v>
      </c>
      <c r="E73" s="379"/>
      <c r="F73" s="380"/>
      <c r="G73" s="378">
        <f>D73*$C$12</f>
        <v>18.84955592153876</v>
      </c>
      <c r="H73" s="379"/>
      <c r="I73" s="380"/>
      <c r="J73" s="378">
        <f>G73+C22</f>
        <v>19.59955592153876</v>
      </c>
      <c r="K73" s="379"/>
      <c r="L73" s="380"/>
      <c r="M73" s="470">
        <v>2</v>
      </c>
      <c r="N73" s="460"/>
      <c r="O73" s="461"/>
      <c r="P73" s="6"/>
    </row>
    <row r="74" spans="2:16" ht="12.75" customHeight="1">
      <c r="B74" s="311"/>
      <c r="C74" s="307"/>
      <c r="D74" s="444" t="s">
        <v>235</v>
      </c>
      <c r="E74" s="444"/>
      <c r="F74" s="444"/>
      <c r="G74" s="444"/>
      <c r="H74" s="444"/>
      <c r="I74" s="444"/>
      <c r="J74" s="444"/>
      <c r="K74" s="444"/>
      <c r="L74" s="444"/>
      <c r="M74" s="444"/>
      <c r="N74" s="444"/>
      <c r="O74" s="14"/>
      <c r="P74" s="6"/>
    </row>
    <row r="75" spans="2:16" ht="12.75" customHeight="1" thickBot="1">
      <c r="B75" s="313"/>
      <c r="C75" s="309"/>
      <c r="D75" s="445"/>
      <c r="E75" s="445"/>
      <c r="F75" s="445"/>
      <c r="G75" s="445"/>
      <c r="H75" s="445"/>
      <c r="I75" s="445"/>
      <c r="J75" s="445"/>
      <c r="K75" s="445"/>
      <c r="L75" s="445"/>
      <c r="M75" s="445"/>
      <c r="N75" s="445"/>
      <c r="O75" s="22"/>
      <c r="P75" s="22"/>
    </row>
    <row r="76" spans="2:16" ht="12.75" customHeight="1">
      <c r="B76" s="39"/>
      <c r="C76" s="39"/>
      <c r="D76" s="40"/>
      <c r="E76" s="40"/>
      <c r="F76" s="40"/>
      <c r="G76" s="40"/>
      <c r="H76" s="40"/>
      <c r="I76" s="40"/>
      <c r="J76" s="40"/>
      <c r="K76" s="40"/>
      <c r="L76" s="40"/>
      <c r="M76" s="40"/>
      <c r="N76" s="40"/>
      <c r="O76" s="39"/>
      <c r="P76" s="39"/>
    </row>
    <row r="77" spans="2:17" ht="12.75" customHeight="1" thickBot="1">
      <c r="B77" s="39"/>
      <c r="C77" s="39"/>
      <c r="D77" s="40"/>
      <c r="E77" s="40"/>
      <c r="F77" s="40"/>
      <c r="G77" s="40"/>
      <c r="H77" s="40"/>
      <c r="I77" s="40"/>
      <c r="J77" s="40"/>
      <c r="K77" s="40"/>
      <c r="L77" s="40"/>
      <c r="M77" s="40"/>
      <c r="N77" s="40"/>
      <c r="O77" s="39"/>
      <c r="P77" s="39"/>
      <c r="Q77" s="1"/>
    </row>
    <row r="78" spans="2:16" ht="12.75" customHeight="1">
      <c r="B78" s="542" t="s">
        <v>121</v>
      </c>
      <c r="C78" s="543"/>
      <c r="D78" s="543"/>
      <c r="E78" s="543"/>
      <c r="F78" s="543"/>
      <c r="G78" s="543"/>
      <c r="H78" s="543"/>
      <c r="I78" s="543"/>
      <c r="J78" s="543"/>
      <c r="K78" s="543"/>
      <c r="L78" s="543"/>
      <c r="M78" s="543"/>
      <c r="N78" s="47"/>
      <c r="O78" s="48"/>
      <c r="P78" s="49"/>
    </row>
    <row r="79" spans="2:16" ht="12.75" customHeight="1">
      <c r="B79" s="407" t="s">
        <v>125</v>
      </c>
      <c r="C79" s="408"/>
      <c r="D79" s="408"/>
      <c r="E79" s="408"/>
      <c r="F79" s="408"/>
      <c r="G79" s="408"/>
      <c r="H79" s="408"/>
      <c r="I79" s="408"/>
      <c r="J79" s="408"/>
      <c r="K79" s="408"/>
      <c r="L79" s="408"/>
      <c r="M79" s="408"/>
      <c r="N79" s="39"/>
      <c r="O79" s="39"/>
      <c r="P79" s="50"/>
    </row>
    <row r="80" spans="2:16" ht="12.75" customHeight="1">
      <c r="B80" s="439" t="s">
        <v>122</v>
      </c>
      <c r="C80" s="440"/>
      <c r="D80" s="440"/>
      <c r="E80" s="440"/>
      <c r="F80" s="440"/>
      <c r="G80" s="440"/>
      <c r="H80" s="440"/>
      <c r="I80" s="440"/>
      <c r="J80" s="440"/>
      <c r="K80" s="440"/>
      <c r="L80" s="440"/>
      <c r="M80" s="440"/>
      <c r="N80" s="453">
        <f>D8</f>
        <v>40358.725694444445</v>
      </c>
      <c r="O80" s="453"/>
      <c r="P80" s="454"/>
    </row>
    <row r="81" spans="2:16" ht="12.75" customHeight="1">
      <c r="B81" s="51"/>
      <c r="C81" s="39"/>
      <c r="D81" s="39"/>
      <c r="E81" s="39"/>
      <c r="F81" s="39"/>
      <c r="G81" s="39"/>
      <c r="H81" s="39"/>
      <c r="I81" s="39"/>
      <c r="J81" s="39"/>
      <c r="K81" s="39"/>
      <c r="L81" s="39"/>
      <c r="M81" s="52"/>
      <c r="N81" s="465" t="s">
        <v>136</v>
      </c>
      <c r="O81" s="466"/>
      <c r="P81" s="54"/>
    </row>
    <row r="82" spans="2:16" ht="12.75" customHeight="1">
      <c r="B82" s="407" t="s">
        <v>3</v>
      </c>
      <c r="C82" s="408"/>
      <c r="D82" s="408"/>
      <c r="E82" s="55"/>
      <c r="F82" s="39"/>
      <c r="G82" s="39"/>
      <c r="H82" s="39"/>
      <c r="I82" s="39"/>
      <c r="J82" s="39"/>
      <c r="K82" s="39"/>
      <c r="L82" s="39"/>
      <c r="M82" s="39"/>
      <c r="N82" s="56"/>
      <c r="O82" s="471" t="s">
        <v>132</v>
      </c>
      <c r="P82" s="472"/>
    </row>
    <row r="83" spans="2:16" ht="12.75" customHeight="1">
      <c r="B83" s="51"/>
      <c r="C83" s="55"/>
      <c r="D83" s="55"/>
      <c r="E83" s="55"/>
      <c r="F83" s="39"/>
      <c r="G83" s="39"/>
      <c r="H83" s="58">
        <f>D27/2</f>
        <v>2.25</v>
      </c>
      <c r="I83" s="39"/>
      <c r="J83" s="39"/>
      <c r="K83" s="39"/>
      <c r="L83" s="46">
        <f>H83</f>
        <v>2.25</v>
      </c>
      <c r="M83" s="39"/>
      <c r="N83" s="59"/>
      <c r="O83" s="446" t="s">
        <v>133</v>
      </c>
      <c r="P83" s="447"/>
    </row>
    <row r="84" spans="2:16" ht="12.75" customHeight="1">
      <c r="B84" s="61"/>
      <c r="C84" s="406">
        <f>D37</f>
        <v>18</v>
      </c>
      <c r="D84" s="406"/>
      <c r="E84" s="42"/>
      <c r="F84" s="42"/>
      <c r="G84" s="452">
        <f>C22/2</f>
        <v>0.375</v>
      </c>
      <c r="H84" s="39"/>
      <c r="I84" s="39"/>
      <c r="J84" s="46">
        <f>G27*3+C22</f>
        <v>27.75</v>
      </c>
      <c r="K84" s="39"/>
      <c r="L84" s="39"/>
      <c r="M84" s="42"/>
      <c r="N84" s="59"/>
      <c r="O84" s="446" t="s">
        <v>134</v>
      </c>
      <c r="P84" s="447"/>
    </row>
    <row r="85" spans="2:16" ht="12.75" customHeight="1">
      <c r="B85" s="62"/>
      <c r="C85" s="63"/>
      <c r="D85" s="64">
        <f>M22</f>
        <v>7.794228634059948</v>
      </c>
      <c r="E85" s="42"/>
      <c r="F85" s="58"/>
      <c r="G85" s="452"/>
      <c r="H85" s="58"/>
      <c r="I85" s="65">
        <f>G27</f>
        <v>9</v>
      </c>
      <c r="J85" s="58">
        <f>D27</f>
        <v>4.5</v>
      </c>
      <c r="K85" s="65">
        <f>I85</f>
        <v>9</v>
      </c>
      <c r="L85" s="46"/>
      <c r="M85" s="66">
        <f>C22/2</f>
        <v>0.375</v>
      </c>
      <c r="N85" s="67"/>
      <c r="O85" s="458" t="s">
        <v>130</v>
      </c>
      <c r="P85" s="459"/>
    </row>
    <row r="86" spans="2:16" ht="12.75" customHeight="1">
      <c r="B86" s="51"/>
      <c r="C86" s="39"/>
      <c r="D86" s="39"/>
      <c r="E86" s="39"/>
      <c r="F86" s="39"/>
      <c r="G86" s="66">
        <f>C22</f>
        <v>0.75</v>
      </c>
      <c r="H86" s="39"/>
      <c r="I86" s="39"/>
      <c r="J86" s="68"/>
      <c r="K86" s="39"/>
      <c r="L86" s="476">
        <f>H83</f>
        <v>2.25</v>
      </c>
      <c r="M86" s="476"/>
      <c r="N86" s="446"/>
      <c r="O86" s="446"/>
      <c r="P86" s="447"/>
    </row>
    <row r="87" spans="2:16" ht="12.75" customHeight="1">
      <c r="B87" s="551">
        <f>D27</f>
        <v>4.5</v>
      </c>
      <c r="C87" s="39"/>
      <c r="D87" s="39"/>
      <c r="E87" s="70"/>
      <c r="F87" s="64"/>
      <c r="G87" s="39"/>
      <c r="H87" s="39"/>
      <c r="I87" s="39"/>
      <c r="J87" s="39"/>
      <c r="K87" s="39"/>
      <c r="L87" s="39"/>
      <c r="M87" s="71"/>
      <c r="N87" s="446"/>
      <c r="O87" s="446"/>
      <c r="P87" s="447"/>
    </row>
    <row r="88" spans="2:16" ht="12.75" customHeight="1">
      <c r="B88" s="551"/>
      <c r="C88" s="39"/>
      <c r="D88" s="39"/>
      <c r="E88" s="72"/>
      <c r="F88" s="70">
        <f>(D37-D42)/2</f>
        <v>4.5</v>
      </c>
      <c r="G88" s="39"/>
      <c r="H88" s="39"/>
      <c r="I88" s="39"/>
      <c r="J88" s="39"/>
      <c r="K88" s="39"/>
      <c r="L88" s="39"/>
      <c r="M88" s="39"/>
      <c r="N88" s="477" t="s">
        <v>141</v>
      </c>
      <c r="O88" s="478"/>
      <c r="P88" s="73"/>
    </row>
    <row r="89" spans="2:16" ht="12.75" customHeight="1">
      <c r="B89" s="51"/>
      <c r="C89" s="74"/>
      <c r="D89" s="39"/>
      <c r="E89" s="46"/>
      <c r="F89" s="46"/>
      <c r="G89" s="39"/>
      <c r="H89" s="75"/>
      <c r="I89" s="76"/>
      <c r="J89" s="76"/>
      <c r="K89" s="541" t="s">
        <v>131</v>
      </c>
      <c r="L89" s="39"/>
      <c r="M89" s="39"/>
      <c r="N89" s="446"/>
      <c r="O89" s="446"/>
      <c r="P89" s="447"/>
    </row>
    <row r="90" spans="2:16" ht="12.75" customHeight="1">
      <c r="B90" s="51"/>
      <c r="C90" s="39"/>
      <c r="D90" s="77">
        <f>M26</f>
        <v>7.794228634059948</v>
      </c>
      <c r="E90" s="548">
        <f>G42</f>
        <v>4.5</v>
      </c>
      <c r="F90" s="64"/>
      <c r="G90" s="46">
        <f>D37</f>
        <v>18</v>
      </c>
      <c r="H90" s="39"/>
      <c r="I90" s="76"/>
      <c r="J90" s="76"/>
      <c r="K90" s="541"/>
      <c r="L90" s="39"/>
      <c r="M90" s="46">
        <f>D37+G100</f>
        <v>20.25</v>
      </c>
      <c r="N90" s="78" t="s">
        <v>13</v>
      </c>
      <c r="O90" s="60"/>
      <c r="P90" s="50"/>
    </row>
    <row r="91" spans="2:16" ht="12.75" customHeight="1">
      <c r="B91" s="79"/>
      <c r="C91" s="53"/>
      <c r="D91" s="39"/>
      <c r="E91" s="548"/>
      <c r="F91" s="80"/>
      <c r="G91" s="39"/>
      <c r="H91" s="39"/>
      <c r="I91" s="76"/>
      <c r="J91" s="76"/>
      <c r="K91" s="76"/>
      <c r="L91" s="39"/>
      <c r="M91" s="39"/>
      <c r="N91" s="57" t="s">
        <v>16</v>
      </c>
      <c r="O91" s="57"/>
      <c r="P91" s="50"/>
    </row>
    <row r="92" spans="2:16" ht="12.75" customHeight="1">
      <c r="B92" s="550" t="s">
        <v>15</v>
      </c>
      <c r="C92" s="466"/>
      <c r="D92" s="39"/>
      <c r="E92" s="39"/>
      <c r="F92" s="39"/>
      <c r="G92" s="39"/>
      <c r="H92" s="39"/>
      <c r="I92" s="39"/>
      <c r="J92" s="39"/>
      <c r="K92" s="39"/>
      <c r="L92" s="39"/>
      <c r="M92" s="39"/>
      <c r="N92" s="39" t="s">
        <v>22</v>
      </c>
      <c r="O92" s="39"/>
      <c r="P92" s="50"/>
    </row>
    <row r="93" spans="2:16" ht="12.75" customHeight="1">
      <c r="B93" s="51"/>
      <c r="C93" s="39"/>
      <c r="D93" s="39"/>
      <c r="E93" s="81">
        <f>G37</f>
        <v>9</v>
      </c>
      <c r="F93" s="46"/>
      <c r="G93" s="39"/>
      <c r="H93" s="39"/>
      <c r="I93" s="39"/>
      <c r="J93" s="39"/>
      <c r="K93" s="39"/>
      <c r="L93" s="39"/>
      <c r="M93" s="39"/>
      <c r="N93" s="82"/>
      <c r="O93" s="82"/>
      <c r="P93" s="50"/>
    </row>
    <row r="94" spans="2:16" ht="12.75" customHeight="1">
      <c r="B94" s="51"/>
      <c r="C94" s="39"/>
      <c r="D94" s="39"/>
      <c r="E94" s="39"/>
      <c r="F94" s="39"/>
      <c r="G94" s="83"/>
      <c r="H94" s="39"/>
      <c r="I94" s="39"/>
      <c r="J94" s="39"/>
      <c r="K94" s="39"/>
      <c r="L94" s="39"/>
      <c r="M94" s="39"/>
      <c r="N94" s="82"/>
      <c r="O94" s="82"/>
      <c r="P94" s="50"/>
    </row>
    <row r="95" spans="2:16" ht="12.75" customHeight="1">
      <c r="B95" s="51"/>
      <c r="C95" s="39"/>
      <c r="D95" s="84"/>
      <c r="E95" s="39"/>
      <c r="F95" s="39"/>
      <c r="G95" s="66"/>
      <c r="H95" s="39"/>
      <c r="I95" s="39"/>
      <c r="J95" s="85"/>
      <c r="K95" s="39"/>
      <c r="L95" s="39"/>
      <c r="M95" s="86"/>
      <c r="N95" s="87"/>
      <c r="O95" s="88"/>
      <c r="P95" s="50"/>
    </row>
    <row r="96" spans="2:17" ht="12.75" customHeight="1">
      <c r="B96" s="51"/>
      <c r="C96" s="39"/>
      <c r="D96" s="39"/>
      <c r="E96" s="39"/>
      <c r="F96" s="39"/>
      <c r="G96" s="89"/>
      <c r="H96" s="39"/>
      <c r="I96" s="39"/>
      <c r="J96" s="39"/>
      <c r="K96" s="39"/>
      <c r="L96" s="39"/>
      <c r="M96" s="39"/>
      <c r="N96" s="58"/>
      <c r="O96" s="88"/>
      <c r="P96" s="90"/>
      <c r="Q96" s="1"/>
    </row>
    <row r="97" spans="2:17" ht="12.75" customHeight="1">
      <c r="B97" s="51"/>
      <c r="C97" s="39"/>
      <c r="D97" s="39"/>
      <c r="E97" s="39"/>
      <c r="F97" s="39"/>
      <c r="G97" s="89"/>
      <c r="H97" s="58"/>
      <c r="I97" s="39"/>
      <c r="J97" s="39"/>
      <c r="K97" s="84">
        <f>M37+C22</f>
        <v>57.298667764616276</v>
      </c>
      <c r="L97" s="46"/>
      <c r="M97" s="39"/>
      <c r="N97" s="39"/>
      <c r="O97" s="39"/>
      <c r="P97" s="91"/>
      <c r="Q97" s="1"/>
    </row>
    <row r="98" spans="2:17" ht="12.75" customHeight="1">
      <c r="B98" s="92"/>
      <c r="C98" s="93">
        <f>D37</f>
        <v>18</v>
      </c>
      <c r="D98" s="64"/>
      <c r="E98" s="46">
        <f>D37</f>
        <v>18</v>
      </c>
      <c r="F98" s="39"/>
      <c r="G98" s="94">
        <f>C22/2</f>
        <v>0.375</v>
      </c>
      <c r="H98" s="95"/>
      <c r="I98" s="39"/>
      <c r="J98" s="39"/>
      <c r="K98" s="96">
        <f>M37</f>
        <v>56.548667764616276</v>
      </c>
      <c r="L98" s="46"/>
      <c r="M98" s="39"/>
      <c r="N98" s="39"/>
      <c r="O98" s="97">
        <f>C22/2</f>
        <v>0.375</v>
      </c>
      <c r="P98" s="98"/>
      <c r="Q98" s="1"/>
    </row>
    <row r="99" spans="2:17" ht="12.75" customHeight="1">
      <c r="B99" s="51"/>
      <c r="C99" s="39"/>
      <c r="D99" s="39"/>
      <c r="E99" s="39"/>
      <c r="F99" s="39"/>
      <c r="G99" s="188">
        <f>M12</f>
        <v>0.75</v>
      </c>
      <c r="H99" s="39"/>
      <c r="I99" s="99"/>
      <c r="J99" s="69"/>
      <c r="K99" s="100"/>
      <c r="L99" s="53"/>
      <c r="M99" s="101"/>
      <c r="N99" s="101"/>
      <c r="O99" s="101"/>
      <c r="P99" s="50"/>
      <c r="Q99" s="1"/>
    </row>
    <row r="100" spans="2:17" ht="12.75" customHeight="1">
      <c r="B100" s="51"/>
      <c r="C100" s="96">
        <f>D47</f>
        <v>2.25</v>
      </c>
      <c r="D100" s="39"/>
      <c r="E100" s="39"/>
      <c r="F100" s="39"/>
      <c r="G100" s="188">
        <f>D47</f>
        <v>2.25</v>
      </c>
      <c r="H100" s="39"/>
      <c r="I100" s="102"/>
      <c r="J100" s="69">
        <f>C22/2</f>
        <v>0.375</v>
      </c>
      <c r="K100" s="102"/>
      <c r="L100" s="39"/>
      <c r="M100" s="39"/>
      <c r="N100" s="39"/>
      <c r="O100" s="39"/>
      <c r="P100" s="50"/>
      <c r="Q100" s="1"/>
    </row>
    <row r="101" spans="2:17" ht="12.75" customHeight="1">
      <c r="B101" s="43">
        <f>G27</f>
        <v>9</v>
      </c>
      <c r="C101" s="39"/>
      <c r="D101" s="39"/>
      <c r="E101" s="39"/>
      <c r="F101" s="39"/>
      <c r="G101" s="39"/>
      <c r="H101" s="39"/>
      <c r="I101" s="102"/>
      <c r="J101" s="103"/>
      <c r="K101" s="102"/>
      <c r="L101" s="466" t="s">
        <v>39</v>
      </c>
      <c r="M101" s="466"/>
      <c r="N101" s="39"/>
      <c r="O101" s="39"/>
      <c r="P101" s="50"/>
      <c r="Q101" s="1"/>
    </row>
    <row r="102" spans="2:17" ht="12.75" customHeight="1">
      <c r="B102" s="51"/>
      <c r="C102" s="74">
        <f>D37</f>
        <v>18</v>
      </c>
      <c r="D102" s="39"/>
      <c r="E102" s="39"/>
      <c r="F102" s="39"/>
      <c r="G102" s="39"/>
      <c r="H102" s="39"/>
      <c r="I102" s="102"/>
      <c r="J102" s="102"/>
      <c r="K102" s="102"/>
      <c r="L102" s="39"/>
      <c r="M102" s="39"/>
      <c r="N102" s="39"/>
      <c r="O102" s="39"/>
      <c r="P102" s="50"/>
      <c r="Q102" s="1"/>
    </row>
    <row r="103" spans="2:17" ht="12.75" customHeight="1">
      <c r="B103" s="104"/>
      <c r="C103" s="64">
        <f>M30</f>
        <v>9.276987657639737</v>
      </c>
      <c r="D103" s="88"/>
      <c r="E103" s="88"/>
      <c r="F103" s="88"/>
      <c r="G103" s="88"/>
      <c r="H103" s="39"/>
      <c r="I103" s="102"/>
      <c r="J103" s="58">
        <f>M30</f>
        <v>9.276987657639737</v>
      </c>
      <c r="K103" s="102"/>
      <c r="L103" s="39"/>
      <c r="M103" s="39"/>
      <c r="N103" s="39"/>
      <c r="O103" s="74">
        <f>J37+C22</f>
        <v>21.75</v>
      </c>
      <c r="P103" s="105"/>
      <c r="Q103" s="1"/>
    </row>
    <row r="104" spans="2:17" ht="12.75" customHeight="1">
      <c r="B104" s="106"/>
      <c r="C104" s="88"/>
      <c r="D104" s="88"/>
      <c r="E104" s="88"/>
      <c r="F104" s="88"/>
      <c r="G104" s="107"/>
      <c r="H104" s="39"/>
      <c r="I104" s="102"/>
      <c r="J104" s="108"/>
      <c r="K104" s="109"/>
      <c r="L104" s="110"/>
      <c r="M104" s="110"/>
      <c r="N104" s="110"/>
      <c r="O104" s="70">
        <f>J37</f>
        <v>21</v>
      </c>
      <c r="P104" s="111"/>
      <c r="Q104" s="1"/>
    </row>
    <row r="105" spans="2:17" ht="12.75" customHeight="1">
      <c r="B105" s="61">
        <f>D37+G100</f>
        <v>20.25</v>
      </c>
      <c r="C105" s="88"/>
      <c r="D105" s="88"/>
      <c r="E105" s="88"/>
      <c r="F105" s="88"/>
      <c r="G105" s="46"/>
      <c r="H105" s="39"/>
      <c r="I105" s="102"/>
      <c r="J105" s="69"/>
      <c r="K105" s="112"/>
      <c r="L105" s="110"/>
      <c r="M105" s="110"/>
      <c r="N105" s="110"/>
      <c r="O105" s="113"/>
      <c r="P105" s="114"/>
      <c r="Q105" s="1"/>
    </row>
    <row r="106" spans="2:17" ht="12.75" customHeight="1">
      <c r="B106" s="51"/>
      <c r="C106" s="115"/>
      <c r="D106" s="88"/>
      <c r="E106" s="88"/>
      <c r="F106" s="39"/>
      <c r="G106" s="77">
        <f>D47</f>
        <v>2.25</v>
      </c>
      <c r="H106" s="39"/>
      <c r="I106" s="102"/>
      <c r="J106" s="116">
        <f>C22/2</f>
        <v>0.375</v>
      </c>
      <c r="K106" s="102"/>
      <c r="L106" s="39"/>
      <c r="M106" s="39"/>
      <c r="N106" s="39"/>
      <c r="O106" s="39"/>
      <c r="P106" s="50"/>
      <c r="Q106" s="1"/>
    </row>
    <row r="107" spans="2:17" ht="12.75" customHeight="1">
      <c r="B107" s="106"/>
      <c r="C107" s="88"/>
      <c r="D107" s="88"/>
      <c r="E107" s="88"/>
      <c r="F107" s="88"/>
      <c r="G107" s="77">
        <f>D37/8+D47</f>
        <v>4.5</v>
      </c>
      <c r="H107" s="39"/>
      <c r="I107" s="99"/>
      <c r="J107" s="102"/>
      <c r="K107" s="102"/>
      <c r="L107" s="39"/>
      <c r="M107" s="39"/>
      <c r="N107" s="39"/>
      <c r="O107" s="39"/>
      <c r="P107" s="50"/>
      <c r="Q107" s="1"/>
    </row>
    <row r="108" spans="2:17" ht="12.75" customHeight="1">
      <c r="B108" s="550" t="s">
        <v>50</v>
      </c>
      <c r="C108" s="466"/>
      <c r="D108" s="88"/>
      <c r="E108" s="88"/>
      <c r="F108" s="88"/>
      <c r="G108" s="117"/>
      <c r="H108" s="39"/>
      <c r="I108" s="102"/>
      <c r="J108" s="118"/>
      <c r="K108" s="102"/>
      <c r="L108" s="39"/>
      <c r="M108" s="39"/>
      <c r="N108" s="39"/>
      <c r="O108" s="39"/>
      <c r="P108" s="50"/>
      <c r="Q108" s="1"/>
    </row>
    <row r="109" spans="2:17" ht="12.75" customHeight="1">
      <c r="B109" s="79"/>
      <c r="C109" s="46"/>
      <c r="D109" s="46">
        <f>(D37-D42)/2</f>
        <v>4.5</v>
      </c>
      <c r="E109" s="46">
        <f>D42</f>
        <v>9</v>
      </c>
      <c r="F109" s="46">
        <f>D109</f>
        <v>4.5</v>
      </c>
      <c r="G109" s="86">
        <f>C22</f>
        <v>0.75</v>
      </c>
      <c r="H109" s="39"/>
      <c r="I109" s="102"/>
      <c r="J109" s="102"/>
      <c r="K109" s="102"/>
      <c r="L109" s="39"/>
      <c r="M109" s="39"/>
      <c r="N109" s="39"/>
      <c r="O109" s="39"/>
      <c r="P109" s="50"/>
      <c r="Q109" s="1"/>
    </row>
    <row r="110" spans="2:17" ht="12.75" customHeight="1">
      <c r="B110" s="106"/>
      <c r="C110" s="88"/>
      <c r="D110" s="88"/>
      <c r="E110" s="119"/>
      <c r="F110" s="88"/>
      <c r="G110" s="39"/>
      <c r="H110" s="39"/>
      <c r="I110" s="102"/>
      <c r="J110" s="102"/>
      <c r="K110" s="102"/>
      <c r="L110" s="39"/>
      <c r="M110" s="39"/>
      <c r="N110" s="39"/>
      <c r="O110" s="120"/>
      <c r="P110" s="121"/>
      <c r="Q110" s="1"/>
    </row>
    <row r="111" spans="2:17" ht="12.75" customHeight="1">
      <c r="B111" s="106"/>
      <c r="C111" s="122"/>
      <c r="D111" s="123">
        <f>D37/2</f>
        <v>9</v>
      </c>
      <c r="E111" s="123"/>
      <c r="F111" s="70">
        <f>D37/2</f>
        <v>9</v>
      </c>
      <c r="G111" s="124"/>
      <c r="H111" s="125"/>
      <c r="I111" s="102"/>
      <c r="J111" s="102"/>
      <c r="K111" s="102"/>
      <c r="L111" s="39"/>
      <c r="M111" s="39"/>
      <c r="N111" s="39"/>
      <c r="O111" s="126">
        <f>C22</f>
        <v>0.75</v>
      </c>
      <c r="P111" s="127"/>
      <c r="Q111" s="1"/>
    </row>
    <row r="112" spans="2:17" ht="12.75" customHeight="1">
      <c r="B112" s="106"/>
      <c r="C112" s="88"/>
      <c r="D112" s="128"/>
      <c r="E112" s="128"/>
      <c r="F112" s="128"/>
      <c r="G112" s="125"/>
      <c r="H112" s="129"/>
      <c r="I112" s="64"/>
      <c r="J112" s="116"/>
      <c r="K112" s="108"/>
      <c r="L112" s="39"/>
      <c r="M112" s="39"/>
      <c r="N112" s="39"/>
      <c r="O112" s="126"/>
      <c r="P112" s="127"/>
      <c r="Q112" s="1"/>
    </row>
    <row r="113" spans="2:17" ht="12.75" customHeight="1">
      <c r="B113" s="106"/>
      <c r="C113" s="88"/>
      <c r="D113" s="88"/>
      <c r="E113" s="88"/>
      <c r="F113" s="88"/>
      <c r="G113" s="125">
        <f>C22/2</f>
        <v>0.375</v>
      </c>
      <c r="H113" s="130">
        <f>M28</f>
        <v>9.42477796076938</v>
      </c>
      <c r="I113" s="64"/>
      <c r="J113" s="116">
        <f>C22/2</f>
        <v>0.375</v>
      </c>
      <c r="K113" s="66"/>
      <c r="L113" s="39"/>
      <c r="M113" s="39"/>
      <c r="N113" s="39"/>
      <c r="O113" s="39"/>
      <c r="P113" s="131"/>
      <c r="Q113" s="1"/>
    </row>
    <row r="114" spans="2:17" ht="12.75" customHeight="1">
      <c r="B114" s="106"/>
      <c r="C114" s="88"/>
      <c r="D114" s="88"/>
      <c r="E114" s="88"/>
      <c r="F114" s="88"/>
      <c r="G114" s="132"/>
      <c r="H114" s="133">
        <f>C22+M28</f>
        <v>10.17477796076938</v>
      </c>
      <c r="I114" s="39"/>
      <c r="J114" s="39"/>
      <c r="K114" s="39"/>
      <c r="L114" s="39"/>
      <c r="M114" s="39"/>
      <c r="N114" s="39"/>
      <c r="O114" s="39"/>
      <c r="P114" s="50"/>
      <c r="Q114" s="1"/>
    </row>
    <row r="115" spans="2:17" ht="12.75" customHeight="1">
      <c r="B115" s="106"/>
      <c r="C115" s="88"/>
      <c r="D115" s="88"/>
      <c r="E115" s="88"/>
      <c r="F115" s="88"/>
      <c r="G115" s="88"/>
      <c r="H115" s="39"/>
      <c r="I115" s="39"/>
      <c r="J115" s="39"/>
      <c r="K115" s="39"/>
      <c r="L115" s="39"/>
      <c r="M115" s="39"/>
      <c r="N115" s="39"/>
      <c r="O115" s="39"/>
      <c r="P115" s="50"/>
      <c r="Q115" s="1"/>
    </row>
    <row r="116" spans="2:17" ht="12.75" customHeight="1">
      <c r="B116" s="106"/>
      <c r="C116" s="88"/>
      <c r="D116" s="39"/>
      <c r="E116" s="88"/>
      <c r="F116" s="88"/>
      <c r="G116" s="39"/>
      <c r="H116" s="39"/>
      <c r="I116" s="39"/>
      <c r="J116" s="46">
        <f>J117+M116+G117</f>
        <v>29.024333882308138</v>
      </c>
      <c r="K116" s="39"/>
      <c r="L116" s="39"/>
      <c r="M116" s="66">
        <f>C22/2</f>
        <v>0.375</v>
      </c>
      <c r="N116" s="39"/>
      <c r="O116" s="39"/>
      <c r="P116" s="50"/>
      <c r="Q116" s="1"/>
    </row>
    <row r="117" spans="1:17" ht="12.75" customHeight="1">
      <c r="A117" s="41"/>
      <c r="B117" s="106"/>
      <c r="C117" s="88"/>
      <c r="D117" s="88"/>
      <c r="E117" s="88"/>
      <c r="F117" s="39"/>
      <c r="G117" s="134">
        <f>C22/2</f>
        <v>0.375</v>
      </c>
      <c r="H117" s="39"/>
      <c r="I117" s="39"/>
      <c r="J117" s="135">
        <f>M42</f>
        <v>28.274333882308138</v>
      </c>
      <c r="K117" s="39"/>
      <c r="L117" s="39"/>
      <c r="M117" s="42"/>
      <c r="N117" s="39"/>
      <c r="O117" s="39"/>
      <c r="P117" s="50"/>
      <c r="Q117" s="1"/>
    </row>
    <row r="118" spans="2:17" ht="12.75" customHeight="1">
      <c r="B118" s="104"/>
      <c r="C118" s="136"/>
      <c r="D118" s="88"/>
      <c r="E118" s="88"/>
      <c r="F118" s="88"/>
      <c r="G118" s="39"/>
      <c r="H118" s="39"/>
      <c r="I118" s="39"/>
      <c r="J118" s="39"/>
      <c r="K118" s="39"/>
      <c r="L118" s="39"/>
      <c r="M118" s="39"/>
      <c r="N118" s="39"/>
      <c r="O118" s="39"/>
      <c r="P118" s="50"/>
      <c r="Q118" s="1"/>
    </row>
    <row r="119" spans="2:17" ht="12.75" customHeight="1">
      <c r="B119" s="106"/>
      <c r="C119" s="88"/>
      <c r="D119" s="39"/>
      <c r="E119" s="88"/>
      <c r="F119" s="88"/>
      <c r="G119" s="39"/>
      <c r="H119" s="39"/>
      <c r="I119" s="39"/>
      <c r="J119" s="39"/>
      <c r="K119" s="39"/>
      <c r="L119" s="39"/>
      <c r="M119" s="83"/>
      <c r="N119" s="39"/>
      <c r="O119" s="39"/>
      <c r="P119" s="50"/>
      <c r="Q119" s="1"/>
    </row>
    <row r="120" spans="2:17" ht="12.75" customHeight="1">
      <c r="B120" s="106"/>
      <c r="C120" s="88"/>
      <c r="D120" s="88"/>
      <c r="E120" s="88"/>
      <c r="F120" s="88"/>
      <c r="G120" s="39"/>
      <c r="H120" s="39"/>
      <c r="I120" s="39"/>
      <c r="J120" s="39"/>
      <c r="K120" s="39"/>
      <c r="L120" s="39"/>
      <c r="M120" s="39"/>
      <c r="N120" s="39"/>
      <c r="O120" s="39"/>
      <c r="P120" s="50"/>
      <c r="Q120" s="1"/>
    </row>
    <row r="121" spans="2:17" ht="12.75" customHeight="1">
      <c r="B121" s="106"/>
      <c r="C121" s="88"/>
      <c r="D121" s="88"/>
      <c r="E121" s="88"/>
      <c r="F121" s="88"/>
      <c r="G121" s="39"/>
      <c r="H121" s="39"/>
      <c r="I121" s="475" t="s">
        <v>72</v>
      </c>
      <c r="J121" s="475"/>
      <c r="K121" s="475"/>
      <c r="L121" s="39"/>
      <c r="M121" s="39"/>
      <c r="N121" s="39"/>
      <c r="O121" s="39"/>
      <c r="P121" s="50"/>
      <c r="Q121" s="1"/>
    </row>
    <row r="122" spans="2:17" ht="12.75" customHeight="1">
      <c r="B122" s="106"/>
      <c r="C122" s="88"/>
      <c r="D122" s="88"/>
      <c r="E122" s="88"/>
      <c r="F122" s="88"/>
      <c r="G122" s="39"/>
      <c r="H122" s="39"/>
      <c r="I122" s="110"/>
      <c r="J122" s="110"/>
      <c r="K122" s="110"/>
      <c r="L122" s="39"/>
      <c r="M122" s="58">
        <f>J42</f>
        <v>16.776987657639737</v>
      </c>
      <c r="N122" s="39"/>
      <c r="O122" s="39"/>
      <c r="P122" s="50"/>
      <c r="Q122" s="1"/>
    </row>
    <row r="123" spans="2:17" ht="12.75" customHeight="1">
      <c r="B123" s="106"/>
      <c r="C123" s="88"/>
      <c r="D123" s="88"/>
      <c r="E123" s="88"/>
      <c r="F123" s="88"/>
      <c r="G123" s="46">
        <f>D32</f>
        <v>29.52</v>
      </c>
      <c r="H123" s="39"/>
      <c r="I123" s="110"/>
      <c r="J123" s="110"/>
      <c r="K123" s="110"/>
      <c r="L123" s="39"/>
      <c r="M123" s="39"/>
      <c r="N123" s="39"/>
      <c r="O123" s="39"/>
      <c r="P123" s="50"/>
      <c r="Q123" s="1"/>
    </row>
    <row r="124" spans="2:17" ht="12.75" customHeight="1">
      <c r="B124" s="106"/>
      <c r="C124" s="63"/>
      <c r="D124" s="46">
        <f>M52-G52</f>
        <v>30.123585443967325</v>
      </c>
      <c r="E124" s="58"/>
      <c r="F124" s="88"/>
      <c r="G124" s="39"/>
      <c r="H124" s="39"/>
      <c r="I124" s="39"/>
      <c r="J124" s="39"/>
      <c r="K124" s="39"/>
      <c r="L124" s="39"/>
      <c r="M124" s="39"/>
      <c r="N124" s="39"/>
      <c r="O124" s="39"/>
      <c r="P124" s="50"/>
      <c r="Q124" s="1"/>
    </row>
    <row r="125" spans="2:17" ht="12.75" customHeight="1">
      <c r="B125" s="106"/>
      <c r="C125" s="88"/>
      <c r="D125" s="88"/>
      <c r="E125" s="88"/>
      <c r="F125" s="88"/>
      <c r="G125" s="39"/>
      <c r="H125" s="39"/>
      <c r="I125" s="39"/>
      <c r="J125" s="39"/>
      <c r="K125" s="39"/>
      <c r="L125" s="39"/>
      <c r="M125" s="39"/>
      <c r="N125" s="39"/>
      <c r="O125" s="39"/>
      <c r="P125" s="50"/>
      <c r="Q125" s="1"/>
    </row>
    <row r="126" spans="2:17" ht="12.75" customHeight="1">
      <c r="B126" s="106"/>
      <c r="C126" s="88"/>
      <c r="D126" s="88"/>
      <c r="E126" s="88"/>
      <c r="F126" s="88"/>
      <c r="G126" s="39"/>
      <c r="H126" s="39"/>
      <c r="I126" s="39"/>
      <c r="J126" s="39"/>
      <c r="K126" s="39"/>
      <c r="L126" s="39"/>
      <c r="M126" s="39"/>
      <c r="N126" s="39"/>
      <c r="O126" s="39"/>
      <c r="P126" s="50"/>
      <c r="Q126" s="1"/>
    </row>
    <row r="127" spans="2:17" ht="12.75" customHeight="1">
      <c r="B127" s="43">
        <f>M73-C22/2+D32+D37+D47+M12</f>
        <v>52.144999999999996</v>
      </c>
      <c r="C127" s="88"/>
      <c r="D127" s="88"/>
      <c r="E127" s="88"/>
      <c r="F127" s="88"/>
      <c r="G127" s="39"/>
      <c r="H127" s="39"/>
      <c r="I127" s="39"/>
      <c r="J127" s="39"/>
      <c r="K127" s="39"/>
      <c r="L127" s="39"/>
      <c r="M127" s="39"/>
      <c r="N127" s="39"/>
      <c r="O127" s="39"/>
      <c r="P127" s="50"/>
      <c r="Q127" s="1"/>
    </row>
    <row r="128" spans="2:17" ht="12.75" customHeight="1">
      <c r="B128" s="106"/>
      <c r="C128" s="88"/>
      <c r="D128" s="88"/>
      <c r="E128" s="88"/>
      <c r="F128" s="88"/>
      <c r="G128" s="88"/>
      <c r="H128" s="39"/>
      <c r="I128" s="39"/>
      <c r="J128" s="84"/>
      <c r="L128" s="134">
        <f>C22</f>
        <v>0.75</v>
      </c>
      <c r="M128" s="137"/>
      <c r="N128" s="100">
        <f>C22/2</f>
        <v>0.375</v>
      </c>
      <c r="O128" s="39"/>
      <c r="P128" s="50"/>
      <c r="Q128" s="1"/>
    </row>
    <row r="129" spans="2:17" ht="12.75" customHeight="1">
      <c r="B129" s="106"/>
      <c r="C129" s="88"/>
      <c r="D129" s="42"/>
      <c r="E129" s="42"/>
      <c r="F129" s="88"/>
      <c r="G129" s="88"/>
      <c r="H129" s="39"/>
      <c r="I129" s="42"/>
      <c r="J129" s="39"/>
      <c r="M129" s="137"/>
      <c r="N129" s="137"/>
      <c r="O129" s="137"/>
      <c r="P129" s="138"/>
      <c r="Q129" s="1"/>
    </row>
    <row r="130" spans="2:17" ht="12.75" customHeight="1">
      <c r="B130" s="106"/>
      <c r="C130" s="63"/>
      <c r="D130" s="58">
        <f>M52</f>
        <v>45.185378165950986</v>
      </c>
      <c r="E130" s="103"/>
      <c r="F130" s="88"/>
      <c r="G130" s="88"/>
      <c r="H130" s="39"/>
      <c r="I130" s="84" t="str">
        <f>CONCATENATE("was computed from Cornell University + ",L48," for seam clearance")</f>
        <v>was computed from Cornell University + 0.125 for seam clearance</v>
      </c>
      <c r="J130" s="76"/>
      <c r="K130" s="39"/>
      <c r="L130" s="137" t="s">
        <v>167</v>
      </c>
      <c r="M130" s="39"/>
      <c r="N130" s="83"/>
      <c r="O130" s="83"/>
      <c r="P130" s="50"/>
      <c r="Q130" s="1"/>
    </row>
    <row r="131" spans="2:17" ht="12.75" customHeight="1">
      <c r="B131" s="106"/>
      <c r="C131" s="88"/>
      <c r="D131" s="88"/>
      <c r="E131" s="88"/>
      <c r="F131" s="88"/>
      <c r="G131" s="88"/>
      <c r="H131" s="39"/>
      <c r="I131" s="187" t="s">
        <v>82</v>
      </c>
      <c r="J131" s="110"/>
      <c r="K131" s="139"/>
      <c r="L131" s="39"/>
      <c r="M131" s="39"/>
      <c r="N131" s="39"/>
      <c r="O131" s="39"/>
      <c r="P131" s="50"/>
      <c r="Q131" s="1"/>
    </row>
    <row r="132" spans="2:17" ht="12.75" customHeight="1">
      <c r="B132" s="106"/>
      <c r="C132" s="88"/>
      <c r="D132" s="39"/>
      <c r="E132" s="140"/>
      <c r="F132" s="116">
        <f>C22/2</f>
        <v>0.375</v>
      </c>
      <c r="G132" s="39"/>
      <c r="H132" s="39"/>
      <c r="I132" s="39"/>
      <c r="J132" s="84">
        <f>J47-L48</f>
        <v>4.984441909289927</v>
      </c>
      <c r="K132" s="39"/>
      <c r="L132" s="66"/>
      <c r="M132" s="39"/>
      <c r="N132" s="39"/>
      <c r="O132" s="116"/>
      <c r="P132" s="50"/>
      <c r="Q132" s="1"/>
    </row>
    <row r="133" spans="2:17" ht="12.75" customHeight="1">
      <c r="B133" s="106"/>
      <c r="C133" s="88"/>
      <c r="D133" s="88"/>
      <c r="E133" s="141"/>
      <c r="F133" s="58">
        <f>M73</f>
        <v>2</v>
      </c>
      <c r="G133" s="39"/>
      <c r="H133" s="39"/>
      <c r="I133" s="39"/>
      <c r="J133" s="39"/>
      <c r="K133" s="39"/>
      <c r="L133" s="39"/>
      <c r="M133" s="142"/>
      <c r="N133" s="39"/>
      <c r="O133" s="39"/>
      <c r="P133" s="50"/>
      <c r="Q133" s="1"/>
    </row>
    <row r="134" spans="2:17" ht="12.75" customHeight="1">
      <c r="B134" s="106"/>
      <c r="C134" s="88"/>
      <c r="D134" s="108"/>
      <c r="E134" s="46">
        <f>D73</f>
        <v>6</v>
      </c>
      <c r="F134" s="143"/>
      <c r="G134" s="39"/>
      <c r="H134" s="139" t="s">
        <v>67</v>
      </c>
      <c r="I134" s="39"/>
      <c r="J134" s="46"/>
      <c r="K134" s="142"/>
      <c r="L134" s="39"/>
      <c r="M134" s="39"/>
      <c r="N134" s="39"/>
      <c r="O134" s="39"/>
      <c r="P134" s="50"/>
      <c r="Q134" s="1"/>
    </row>
    <row r="135" spans="2:17" ht="12.75" customHeight="1">
      <c r="B135" s="106"/>
      <c r="C135" s="88"/>
      <c r="D135" s="88"/>
      <c r="E135" s="144"/>
      <c r="F135" s="70">
        <f>D68</f>
        <v>14.76</v>
      </c>
      <c r="G135" s="39"/>
      <c r="H135" s="39"/>
      <c r="I135" s="133"/>
      <c r="J135" s="39"/>
      <c r="K135" s="39"/>
      <c r="L135" s="39"/>
      <c r="M135" s="39"/>
      <c r="N135" s="39"/>
      <c r="O135" s="39"/>
      <c r="P135" s="50"/>
      <c r="Q135" s="1"/>
    </row>
    <row r="136" spans="2:17" ht="12.75" customHeight="1">
      <c r="B136" s="106"/>
      <c r="C136" s="88"/>
      <c r="D136" s="547">
        <f>G52</f>
        <v>15.061792721983661</v>
      </c>
      <c r="E136" s="547"/>
      <c r="F136" s="88"/>
      <c r="G136" s="46"/>
      <c r="H136" s="39"/>
      <c r="I136" s="75"/>
      <c r="J136" s="46"/>
      <c r="K136" s="88"/>
      <c r="L136" s="39"/>
      <c r="M136" s="39"/>
      <c r="N136" s="39"/>
      <c r="O136" s="39"/>
      <c r="P136" s="50"/>
      <c r="Q136" s="1"/>
    </row>
    <row r="137" spans="2:17" ht="12.75" customHeight="1">
      <c r="B137" s="106"/>
      <c r="C137" s="88"/>
      <c r="D137" s="88"/>
      <c r="E137" s="88"/>
      <c r="F137" s="88"/>
      <c r="G137" s="39"/>
      <c r="H137" s="58"/>
      <c r="I137" s="39"/>
      <c r="J137" s="39"/>
      <c r="K137" s="142"/>
      <c r="L137" s="39"/>
      <c r="M137" s="39"/>
      <c r="N137" s="39"/>
      <c r="O137" s="39"/>
      <c r="P137" s="50"/>
      <c r="Q137" s="1"/>
    </row>
    <row r="138" spans="2:17" ht="12.75" customHeight="1">
      <c r="B138" s="106"/>
      <c r="C138" s="88"/>
      <c r="D138" s="88"/>
      <c r="E138" s="88"/>
      <c r="F138" s="39"/>
      <c r="G138" s="39"/>
      <c r="H138" s="295">
        <f>J47</f>
        <v>5.109441909289927</v>
      </c>
      <c r="I138" s="66"/>
      <c r="J138" s="88"/>
      <c r="K138" s="39"/>
      <c r="L138" s="39"/>
      <c r="M138" s="474" t="s">
        <v>100</v>
      </c>
      <c r="N138" s="474"/>
      <c r="O138" s="39"/>
      <c r="P138" s="50"/>
      <c r="Q138" s="1"/>
    </row>
    <row r="139" spans="2:17" ht="12.75" customHeight="1">
      <c r="B139" s="106"/>
      <c r="C139" s="88"/>
      <c r="D139" s="88"/>
      <c r="E139" s="88"/>
      <c r="F139" s="88"/>
      <c r="G139" s="39"/>
      <c r="H139" s="39"/>
      <c r="I139" s="39"/>
      <c r="J139" s="39"/>
      <c r="K139" s="46"/>
      <c r="L139" s="39"/>
      <c r="M139" s="474"/>
      <c r="N139" s="474"/>
      <c r="O139" s="39"/>
      <c r="P139" s="50"/>
      <c r="Q139" s="1"/>
    </row>
    <row r="140" spans="2:17" ht="12.75" customHeight="1">
      <c r="B140" s="51"/>
      <c r="C140" s="39"/>
      <c r="D140" s="39"/>
      <c r="E140" s="39"/>
      <c r="F140" s="39"/>
      <c r="G140" s="39"/>
      <c r="H140" s="152">
        <f>M47</f>
        <v>9.484441909289927</v>
      </c>
      <c r="I140" s="39"/>
      <c r="J140" s="87"/>
      <c r="K140" s="88"/>
      <c r="L140" s="39"/>
      <c r="M140" s="474"/>
      <c r="N140" s="474"/>
      <c r="O140" s="39"/>
      <c r="P140" s="50"/>
      <c r="Q140" s="1"/>
    </row>
    <row r="141" spans="2:17" ht="12.75" customHeight="1">
      <c r="B141" s="51"/>
      <c r="C141" s="39"/>
      <c r="D141" s="39"/>
      <c r="E141" s="39"/>
      <c r="F141" s="39"/>
      <c r="G141" s="39"/>
      <c r="H141" s="39"/>
      <c r="I141" s="71"/>
      <c r="J141" s="39"/>
      <c r="K141" s="39"/>
      <c r="L141" s="39"/>
      <c r="M141" s="39"/>
      <c r="N141" s="39"/>
      <c r="O141" s="145"/>
      <c r="P141" s="50"/>
      <c r="Q141" s="1"/>
    </row>
    <row r="142" spans="2:17" ht="12.75" customHeight="1">
      <c r="B142" s="51"/>
      <c r="C142" s="88"/>
      <c r="D142" s="88"/>
      <c r="E142" s="83"/>
      <c r="F142" s="39"/>
      <c r="G142" s="39"/>
      <c r="H142" s="39"/>
      <c r="I142" s="39"/>
      <c r="J142" s="39"/>
      <c r="K142" s="64"/>
      <c r="L142" s="39"/>
      <c r="M142" s="39"/>
      <c r="N142" s="39"/>
      <c r="O142" s="39"/>
      <c r="P142" s="50"/>
      <c r="Q142" s="1"/>
    </row>
    <row r="143" spans="2:17" ht="12.75" customHeight="1">
      <c r="B143" s="51"/>
      <c r="C143" s="88"/>
      <c r="D143" s="88"/>
      <c r="E143" s="88"/>
      <c r="F143" s="42">
        <f>C22/2</f>
        <v>0.375</v>
      </c>
      <c r="G143" s="39"/>
      <c r="H143" s="39"/>
      <c r="I143" s="39"/>
      <c r="J143" s="39"/>
      <c r="K143" s="39"/>
      <c r="L143" s="475" t="s">
        <v>44</v>
      </c>
      <c r="M143" s="475"/>
      <c r="N143" s="110"/>
      <c r="O143" s="39"/>
      <c r="P143" s="50"/>
      <c r="Q143" s="1"/>
    </row>
    <row r="144" spans="2:17" ht="12.75" customHeight="1">
      <c r="B144" s="298">
        <f>M73+C22/2</f>
        <v>2.375</v>
      </c>
      <c r="C144" s="546" t="s">
        <v>116</v>
      </c>
      <c r="D144" s="546"/>
      <c r="E144" s="82"/>
      <c r="F144" s="74">
        <f>M73</f>
        <v>2</v>
      </c>
      <c r="G144" s="39"/>
      <c r="H144" s="120"/>
      <c r="I144" s="69"/>
      <c r="J144" s="39"/>
      <c r="K144" s="39"/>
      <c r="L144" s="39"/>
      <c r="M144" s="39"/>
      <c r="N144" s="39"/>
      <c r="O144" s="39"/>
      <c r="P144" s="50"/>
      <c r="Q144" s="1"/>
    </row>
    <row r="145" spans="2:17" ht="12.75" customHeight="1">
      <c r="B145" s="146">
        <f>C22/2</f>
        <v>0.375</v>
      </c>
      <c r="C145" s="46">
        <f>G73</f>
        <v>18.84955592153876</v>
      </c>
      <c r="D145" s="46"/>
      <c r="E145" s="85"/>
      <c r="F145" s="116">
        <f>C22/2</f>
        <v>0.375</v>
      </c>
      <c r="G145" s="39"/>
      <c r="H145" s="549">
        <f>C22</f>
        <v>0.75</v>
      </c>
      <c r="I145" s="549"/>
      <c r="J145" s="473" t="s">
        <v>127</v>
      </c>
      <c r="K145" s="473"/>
      <c r="L145" s="39"/>
      <c r="M145" s="39"/>
      <c r="N145" s="39"/>
      <c r="O145" s="39"/>
      <c r="P145" s="50"/>
      <c r="Q145" s="1"/>
    </row>
    <row r="146" spans="2:17" ht="12.75" customHeight="1">
      <c r="B146" s="146"/>
      <c r="C146" s="46">
        <f>J73</f>
        <v>19.59955592153876</v>
      </c>
      <c r="D146" s="46"/>
      <c r="E146" s="88"/>
      <c r="F146" s="39"/>
      <c r="G146" s="39"/>
      <c r="H146" s="64"/>
      <c r="I146" s="39"/>
      <c r="J146" s="473"/>
      <c r="K146" s="473"/>
      <c r="L146" s="39"/>
      <c r="M146" s="473" t="s">
        <v>228</v>
      </c>
      <c r="N146" s="473"/>
      <c r="O146" s="39"/>
      <c r="P146" s="50"/>
      <c r="Q146" s="1"/>
    </row>
    <row r="147" spans="2:17" ht="12.75" customHeight="1">
      <c r="B147" s="51"/>
      <c r="C147" s="39"/>
      <c r="D147" s="39"/>
      <c r="E147" s="39"/>
      <c r="F147" s="39"/>
      <c r="G147" s="39"/>
      <c r="H147" s="39"/>
      <c r="I147" s="39"/>
      <c r="J147" s="101"/>
      <c r="K147" s="101"/>
      <c r="L147" s="39"/>
      <c r="M147" s="473"/>
      <c r="N147" s="473"/>
      <c r="O147" s="39"/>
      <c r="P147" s="50"/>
      <c r="Q147" s="1"/>
    </row>
    <row r="148" spans="2:17" ht="12.75" customHeight="1">
      <c r="B148" s="51"/>
      <c r="C148" s="441" t="s">
        <v>135</v>
      </c>
      <c r="D148" s="441"/>
      <c r="E148" s="441"/>
      <c r="F148" s="39"/>
      <c r="G148" s="39"/>
      <c r="H148" s="46"/>
      <c r="I148" s="297">
        <f>C22/2</f>
        <v>0.375</v>
      </c>
      <c r="J148" s="148"/>
      <c r="K148" s="39"/>
      <c r="L148" s="149">
        <f>G68</f>
        <v>17.643319514271354</v>
      </c>
      <c r="M148" s="473"/>
      <c r="N148" s="473"/>
      <c r="O148" s="70">
        <f>M68</f>
        <v>52.92995854281408</v>
      </c>
      <c r="P148" s="50"/>
      <c r="Q148" s="1"/>
    </row>
    <row r="149" spans="2:17" ht="12.75" customHeight="1">
      <c r="B149" s="51"/>
      <c r="C149" s="441"/>
      <c r="D149" s="441"/>
      <c r="E149" s="441"/>
      <c r="F149" s="39"/>
      <c r="G149" s="39"/>
      <c r="H149" s="150"/>
      <c r="I149" s="393">
        <f>M56</f>
        <v>71.70461179057855</v>
      </c>
      <c r="J149" s="39"/>
      <c r="K149" s="39"/>
      <c r="L149" s="39"/>
      <c r="M149" s="147"/>
      <c r="N149" s="147"/>
      <c r="O149" s="39"/>
      <c r="P149" s="50"/>
      <c r="Q149" s="1"/>
    </row>
    <row r="150" spans="2:17" ht="12.75" customHeight="1">
      <c r="B150" s="51"/>
      <c r="C150" s="441"/>
      <c r="D150" s="441"/>
      <c r="E150" s="441"/>
      <c r="F150" s="39"/>
      <c r="G150" s="39"/>
      <c r="H150" s="168"/>
      <c r="I150" s="393"/>
      <c r="J150" s="39"/>
      <c r="K150" s="39"/>
      <c r="L150" s="39"/>
      <c r="M150" s="39"/>
      <c r="N150" s="39"/>
      <c r="O150" s="39"/>
      <c r="P150" s="91">
        <f>C22/2</f>
        <v>0.375</v>
      </c>
      <c r="Q150" s="1"/>
    </row>
    <row r="151" spans="2:17" ht="12.75" customHeight="1">
      <c r="B151" s="51"/>
      <c r="C151" s="441"/>
      <c r="D151" s="441"/>
      <c r="E151" s="441"/>
      <c r="F151" s="39"/>
      <c r="G151" s="88"/>
      <c r="H151" s="63"/>
      <c r="I151" s="46">
        <f>G52-C22</f>
        <v>14.311792721983661</v>
      </c>
      <c r="J151" s="39"/>
      <c r="K151" s="39"/>
      <c r="L151" s="46"/>
      <c r="M151" s="39"/>
      <c r="N151" s="39"/>
      <c r="O151" s="39"/>
      <c r="P151" s="151"/>
      <c r="Q151" s="1"/>
    </row>
    <row r="152" spans="2:17" ht="12.75" customHeight="1">
      <c r="B152" s="51"/>
      <c r="C152" s="441"/>
      <c r="D152" s="441"/>
      <c r="E152" s="441"/>
      <c r="F152" s="39"/>
      <c r="G152" s="39"/>
      <c r="H152" s="296"/>
      <c r="I152" s="74">
        <f>G52</f>
        <v>15.061792721983661</v>
      </c>
      <c r="J152" s="39"/>
      <c r="K152" s="39"/>
      <c r="L152" s="46">
        <f>M52-G52</f>
        <v>30.123585443967325</v>
      </c>
      <c r="M152" s="39"/>
      <c r="N152" s="39"/>
      <c r="O152" s="39"/>
      <c r="P152" s="121">
        <f>C22</f>
        <v>0.75</v>
      </c>
      <c r="Q152" s="1"/>
    </row>
    <row r="153" spans="2:17" ht="12.75" customHeight="1">
      <c r="B153" s="51"/>
      <c r="C153" s="39"/>
      <c r="D153" s="39"/>
      <c r="E153" s="39"/>
      <c r="F153" s="39"/>
      <c r="G153" s="39"/>
      <c r="H153" s="39"/>
      <c r="I153" s="39"/>
      <c r="J153" s="39"/>
      <c r="K153" s="39"/>
      <c r="L153" s="152">
        <f>M52</f>
        <v>45.185378165950986</v>
      </c>
      <c r="M153" s="39"/>
      <c r="N153" s="39"/>
      <c r="O153" s="39"/>
      <c r="P153" s="50"/>
      <c r="Q153" s="1"/>
    </row>
    <row r="154" spans="2:17" ht="12.75" customHeight="1" thickBot="1">
      <c r="B154" s="544" t="s">
        <v>227</v>
      </c>
      <c r="C154" s="545"/>
      <c r="D154" s="545"/>
      <c r="E154" s="545"/>
      <c r="F154" s="153"/>
      <c r="G154" s="153"/>
      <c r="H154" s="153"/>
      <c r="I154" s="153"/>
      <c r="J154" s="153"/>
      <c r="K154" s="153"/>
      <c r="L154" s="154">
        <f>M52+C22</f>
        <v>45.935378165950986</v>
      </c>
      <c r="M154" s="153"/>
      <c r="N154" s="153"/>
      <c r="O154" s="153"/>
      <c r="P154" s="155"/>
      <c r="Q154" s="1"/>
    </row>
    <row r="155" ht="12.75">
      <c r="Q155" s="1"/>
    </row>
    <row r="157" ht="12.75">
      <c r="B157" s="267"/>
    </row>
    <row r="158" ht="12.75">
      <c r="B158" s="267"/>
    </row>
    <row r="159" ht="12.75">
      <c r="B159" s="267"/>
    </row>
    <row r="160" ht="12.75">
      <c r="B160" s="267"/>
    </row>
    <row r="161" ht="12.75">
      <c r="B161" s="267"/>
    </row>
    <row r="162" ht="12.75">
      <c r="B162" s="267"/>
    </row>
    <row r="163" ht="12.75">
      <c r="B163" s="267"/>
    </row>
    <row r="164" ht="12.75">
      <c r="B164" s="267"/>
    </row>
    <row r="165" ht="12.75">
      <c r="B165" s="267"/>
    </row>
    <row r="166" ht="12.75">
      <c r="B166" s="267"/>
    </row>
    <row r="167" ht="12.75">
      <c r="B167" s="267"/>
    </row>
    <row r="168" ht="12.75">
      <c r="B168" s="267"/>
    </row>
    <row r="169" ht="12.75">
      <c r="B169" s="267"/>
    </row>
    <row r="170" ht="12.75">
      <c r="B170" s="267"/>
    </row>
    <row r="171" ht="12.75">
      <c r="B171" s="267"/>
    </row>
    <row r="172" ht="12.75">
      <c r="B172" s="267"/>
    </row>
    <row r="173" ht="12.75">
      <c r="B173" s="267"/>
    </row>
    <row r="174" ht="12.75">
      <c r="B174" s="267"/>
    </row>
    <row r="175" ht="12.75">
      <c r="B175" s="267"/>
    </row>
  </sheetData>
  <sheetProtection password="C696" sheet="1"/>
  <mergeCells count="268">
    <mergeCell ref="M146:N148"/>
    <mergeCell ref="B108:C108"/>
    <mergeCell ref="B92:C92"/>
    <mergeCell ref="M59:O59"/>
    <mergeCell ref="D41:F41"/>
    <mergeCell ref="D42:F42"/>
    <mergeCell ref="B87:B88"/>
    <mergeCell ref="N86:P86"/>
    <mergeCell ref="G42:I42"/>
    <mergeCell ref="D53:F53"/>
    <mergeCell ref="B154:E154"/>
    <mergeCell ref="C144:D144"/>
    <mergeCell ref="D136:E136"/>
    <mergeCell ref="E90:E91"/>
    <mergeCell ref="H145:I145"/>
    <mergeCell ref="M54:O54"/>
    <mergeCell ref="M55:O55"/>
    <mergeCell ref="M56:O56"/>
    <mergeCell ref="M60:O60"/>
    <mergeCell ref="M71:O71"/>
    <mergeCell ref="K89:K90"/>
    <mergeCell ref="L101:M101"/>
    <mergeCell ref="D39:F39"/>
    <mergeCell ref="B79:M79"/>
    <mergeCell ref="B78:M78"/>
    <mergeCell ref="M57:O57"/>
    <mergeCell ref="M58:O58"/>
    <mergeCell ref="M50:O50"/>
    <mergeCell ref="M41:O41"/>
    <mergeCell ref="M49:O49"/>
    <mergeCell ref="M61:O61"/>
    <mergeCell ref="M35:O35"/>
    <mergeCell ref="D12:F12"/>
    <mergeCell ref="M10:O10"/>
    <mergeCell ref="M11:O11"/>
    <mergeCell ref="M12:O12"/>
    <mergeCell ref="M53:O53"/>
    <mergeCell ref="M24:O24"/>
    <mergeCell ref="M25:O25"/>
    <mergeCell ref="M20:O20"/>
    <mergeCell ref="M26:O26"/>
    <mergeCell ref="M29:O29"/>
    <mergeCell ref="M42:O42"/>
    <mergeCell ref="M37:O37"/>
    <mergeCell ref="M36:O36"/>
    <mergeCell ref="M21:O21"/>
    <mergeCell ref="M28:O28"/>
    <mergeCell ref="M27:O27"/>
    <mergeCell ref="M30:O30"/>
    <mergeCell ref="M44:O44"/>
    <mergeCell ref="M45:O45"/>
    <mergeCell ref="M46:O46"/>
    <mergeCell ref="M47:O47"/>
    <mergeCell ref="C19:C20"/>
    <mergeCell ref="D11:F11"/>
    <mergeCell ref="J20:L20"/>
    <mergeCell ref="J21:L21"/>
    <mergeCell ref="G11:I11"/>
    <mergeCell ref="D14:F15"/>
    <mergeCell ref="J19:L19"/>
    <mergeCell ref="G7:I7"/>
    <mergeCell ref="G8:O8"/>
    <mergeCell ref="M9:O9"/>
    <mergeCell ref="J9:L9"/>
    <mergeCell ref="J17:L17"/>
    <mergeCell ref="M16:O16"/>
    <mergeCell ref="M14:O14"/>
    <mergeCell ref="M15:O15"/>
    <mergeCell ref="M19:O19"/>
    <mergeCell ref="M34:O34"/>
    <mergeCell ref="M40:O40"/>
    <mergeCell ref="J22:L22"/>
    <mergeCell ref="M39:O39"/>
    <mergeCell ref="M22:O22"/>
    <mergeCell ref="M23:O23"/>
    <mergeCell ref="J37:L37"/>
    <mergeCell ref="J16:L16"/>
    <mergeCell ref="J7:L7"/>
    <mergeCell ref="J11:L11"/>
    <mergeCell ref="J12:L12"/>
    <mergeCell ref="M7:O7"/>
    <mergeCell ref="M17:O17"/>
    <mergeCell ref="D8:F8"/>
    <mergeCell ref="D17:F17"/>
    <mergeCell ref="G16:I16"/>
    <mergeCell ref="G17:I17"/>
    <mergeCell ref="D9:F9"/>
    <mergeCell ref="D10:F10"/>
    <mergeCell ref="G9:I9"/>
    <mergeCell ref="G10:I10"/>
    <mergeCell ref="D16:F16"/>
    <mergeCell ref="G12:I12"/>
    <mergeCell ref="G37:I37"/>
    <mergeCell ref="G34:I34"/>
    <mergeCell ref="G35:I35"/>
    <mergeCell ref="G36:I36"/>
    <mergeCell ref="J34:L34"/>
    <mergeCell ref="J35:L35"/>
    <mergeCell ref="J36:L36"/>
    <mergeCell ref="D29:F29"/>
    <mergeCell ref="D30:F30"/>
    <mergeCell ref="D31:F31"/>
    <mergeCell ref="D32:F32"/>
    <mergeCell ref="G32:I32"/>
    <mergeCell ref="G29:I29"/>
    <mergeCell ref="G30:I30"/>
    <mergeCell ref="G31:I31"/>
    <mergeCell ref="G24:I24"/>
    <mergeCell ref="G25:I25"/>
    <mergeCell ref="G26:I26"/>
    <mergeCell ref="G27:I27"/>
    <mergeCell ref="D24:F24"/>
    <mergeCell ref="D25:F25"/>
    <mergeCell ref="D26:F26"/>
    <mergeCell ref="D27:F27"/>
    <mergeCell ref="C24:C27"/>
    <mergeCell ref="C29:C32"/>
    <mergeCell ref="G19:I19"/>
    <mergeCell ref="G20:I20"/>
    <mergeCell ref="G21:I21"/>
    <mergeCell ref="G22:I22"/>
    <mergeCell ref="D19:F19"/>
    <mergeCell ref="D20:F20"/>
    <mergeCell ref="D21:F21"/>
    <mergeCell ref="D22:F22"/>
    <mergeCell ref="G53:I53"/>
    <mergeCell ref="M51:O51"/>
    <mergeCell ref="J39:L39"/>
    <mergeCell ref="J40:L40"/>
    <mergeCell ref="J41:L41"/>
    <mergeCell ref="J42:L42"/>
    <mergeCell ref="G39:I39"/>
    <mergeCell ref="G40:I40"/>
    <mergeCell ref="G41:I41"/>
    <mergeCell ref="M52:O52"/>
    <mergeCell ref="D49:F49"/>
    <mergeCell ref="G49:I49"/>
    <mergeCell ref="J49:L49"/>
    <mergeCell ref="D50:F50"/>
    <mergeCell ref="G50:I50"/>
    <mergeCell ref="J50:L50"/>
    <mergeCell ref="M63:O63"/>
    <mergeCell ref="M64:O64"/>
    <mergeCell ref="M65:O65"/>
    <mergeCell ref="M66:O66"/>
    <mergeCell ref="M62:O62"/>
    <mergeCell ref="D46:F46"/>
    <mergeCell ref="J53:L53"/>
    <mergeCell ref="J54:L54"/>
    <mergeCell ref="J55:L55"/>
    <mergeCell ref="J56:L56"/>
    <mergeCell ref="C39:C42"/>
    <mergeCell ref="D34:F34"/>
    <mergeCell ref="D35:F35"/>
    <mergeCell ref="D36:F36"/>
    <mergeCell ref="D37:F37"/>
    <mergeCell ref="C44:C47"/>
    <mergeCell ref="J51:L51"/>
    <mergeCell ref="D52:F52"/>
    <mergeCell ref="G52:I52"/>
    <mergeCell ref="J52:L52"/>
    <mergeCell ref="G51:I51"/>
    <mergeCell ref="D51:F51"/>
    <mergeCell ref="J64:L64"/>
    <mergeCell ref="J66:L66"/>
    <mergeCell ref="J63:L63"/>
    <mergeCell ref="J57:L57"/>
    <mergeCell ref="J58:L58"/>
    <mergeCell ref="J59:L59"/>
    <mergeCell ref="J60:L60"/>
    <mergeCell ref="J65:L65"/>
    <mergeCell ref="D63:F63"/>
    <mergeCell ref="G63:I63"/>
    <mergeCell ref="D58:F58"/>
    <mergeCell ref="D59:F59"/>
    <mergeCell ref="D60:F60"/>
    <mergeCell ref="G58:I58"/>
    <mergeCell ref="G59:I59"/>
    <mergeCell ref="O82:P82"/>
    <mergeCell ref="J145:K146"/>
    <mergeCell ref="M138:N140"/>
    <mergeCell ref="L143:M143"/>
    <mergeCell ref="I121:K121"/>
    <mergeCell ref="G66:I66"/>
    <mergeCell ref="N89:P89"/>
    <mergeCell ref="N87:P87"/>
    <mergeCell ref="L86:M86"/>
    <mergeCell ref="N88:O88"/>
    <mergeCell ref="M72:O72"/>
    <mergeCell ref="M73:O73"/>
    <mergeCell ref="C70:C72"/>
    <mergeCell ref="G56:I56"/>
    <mergeCell ref="G57:I57"/>
    <mergeCell ref="G54:I54"/>
    <mergeCell ref="G55:I55"/>
    <mergeCell ref="D61:F61"/>
    <mergeCell ref="D62:F62"/>
    <mergeCell ref="J61:L61"/>
    <mergeCell ref="G84:G85"/>
    <mergeCell ref="N80:P80"/>
    <mergeCell ref="G73:I73"/>
    <mergeCell ref="G68:I68"/>
    <mergeCell ref="G72:I72"/>
    <mergeCell ref="O83:P83"/>
    <mergeCell ref="O85:P85"/>
    <mergeCell ref="M68:O68"/>
    <mergeCell ref="M70:O70"/>
    <mergeCell ref="N81:O81"/>
    <mergeCell ref="J73:L73"/>
    <mergeCell ref="D6:E6"/>
    <mergeCell ref="F6:O6"/>
    <mergeCell ref="D70:F70"/>
    <mergeCell ref="D71:F71"/>
    <mergeCell ref="D72:F72"/>
    <mergeCell ref="D67:F67"/>
    <mergeCell ref="D68:F68"/>
    <mergeCell ref="G61:I61"/>
    <mergeCell ref="J10:L10"/>
    <mergeCell ref="B80:M80"/>
    <mergeCell ref="C148:E152"/>
    <mergeCell ref="K32:O32"/>
    <mergeCell ref="D74:N75"/>
    <mergeCell ref="J68:L68"/>
    <mergeCell ref="J70:L70"/>
    <mergeCell ref="J71:L71"/>
    <mergeCell ref="J72:L72"/>
    <mergeCell ref="G70:I70"/>
    <mergeCell ref="O84:P84"/>
    <mergeCell ref="D57:F57"/>
    <mergeCell ref="D54:F54"/>
    <mergeCell ref="D55:F55"/>
    <mergeCell ref="G67:I67"/>
    <mergeCell ref="C49:C68"/>
    <mergeCell ref="G64:I64"/>
    <mergeCell ref="G65:I65"/>
    <mergeCell ref="D64:F64"/>
    <mergeCell ref="D65:F65"/>
    <mergeCell ref="D66:F66"/>
    <mergeCell ref="R1:T2"/>
    <mergeCell ref="T3:T4"/>
    <mergeCell ref="R14:S14"/>
    <mergeCell ref="G14:I15"/>
    <mergeCell ref="J14:L15"/>
    <mergeCell ref="G71:I71"/>
    <mergeCell ref="J67:L67"/>
    <mergeCell ref="M67:O67"/>
    <mergeCell ref="G60:I60"/>
    <mergeCell ref="J62:L62"/>
    <mergeCell ref="I149:I150"/>
    <mergeCell ref="J47:L47"/>
    <mergeCell ref="G62:I62"/>
    <mergeCell ref="G44:I47"/>
    <mergeCell ref="C6:C8"/>
    <mergeCell ref="D40:F40"/>
    <mergeCell ref="C84:D84"/>
    <mergeCell ref="D73:F73"/>
    <mergeCell ref="B82:D82"/>
    <mergeCell ref="D56:F56"/>
    <mergeCell ref="E2:O2"/>
    <mergeCell ref="E3:O3"/>
    <mergeCell ref="E4:O4"/>
    <mergeCell ref="E5:O5"/>
    <mergeCell ref="C2:D4"/>
    <mergeCell ref="D47:F47"/>
    <mergeCell ref="D7:F7"/>
    <mergeCell ref="C34:C37"/>
    <mergeCell ref="D44:F44"/>
    <mergeCell ref="D45:F45"/>
  </mergeCells>
  <conditionalFormatting sqref="I130:I131 D44:F47 J136 J128 J134 M44:O47 J44:L48">
    <cfRule type="expression" priority="1" dxfId="0" stopIfTrue="1">
      <formula>AND($C$17=0)</formula>
    </cfRule>
  </conditionalFormatting>
  <conditionalFormatting sqref="L130 G44:I47">
    <cfRule type="expression" priority="2" dxfId="0" stopIfTrue="1">
      <formula>AND($C$17=1)</formula>
    </cfRule>
  </conditionalFormatting>
  <conditionalFormatting sqref="J12:L12">
    <cfRule type="expression" priority="3" dxfId="4" stopIfTrue="1">
      <formula>AND($J$12&gt;0,OR($J$12&lt;$S$6,$J$12&gt;$S$11))</formula>
    </cfRule>
  </conditionalFormatting>
  <dataValidations count="1">
    <dataValidation type="list" allowBlank="1" showInputMessage="1" showErrorMessage="1" sqref="C17 G12:I12">
      <formula1>"0,1"</formula1>
    </dataValidation>
  </dataValidations>
  <hyperlinks>
    <hyperlink ref="F6" r:id="rId1" display="http://billpentz.com/woodworking/cyclone/CyclonePlan.cfm"/>
  </hyperlinks>
  <printOptions horizontalCentered="1" verticalCentered="1"/>
  <pageMargins left="0.21" right="0.25" top="0.25" bottom="0.5" header="0.25" footer="0.5"/>
  <pageSetup horizontalDpi="600" verticalDpi="600" orientation="portrait" scale="70" r:id="rId5"/>
  <rowBreaks count="1" manualBreakCount="1">
    <brk id="76" min="1" max="15" man="1"/>
  </rowBreaks>
  <drawing r:id="rId4"/>
  <legacyDrawing r:id="rId3"/>
</worksheet>
</file>

<file path=xl/worksheets/sheet3.xml><?xml version="1.0" encoding="utf-8"?>
<worksheet xmlns="http://schemas.openxmlformats.org/spreadsheetml/2006/main" xmlns:r="http://schemas.openxmlformats.org/officeDocument/2006/relationships">
  <dimension ref="A1:AC155"/>
  <sheetViews>
    <sheetView showGridLines="0" zoomScaleSheetLayoutView="100" zoomScalePageLayoutView="0" workbookViewId="0" topLeftCell="A1">
      <selection activeCell="D12" sqref="D12:F12"/>
    </sheetView>
  </sheetViews>
  <sheetFormatPr defaultColWidth="9.140625" defaultRowHeight="12.75"/>
  <cols>
    <col min="1" max="1" width="3.7109375" style="0" customWidth="1"/>
    <col min="2" max="2" width="9.28125" style="0" customWidth="1"/>
    <col min="3" max="10" width="8.7109375" style="0" customWidth="1"/>
    <col min="11" max="11" width="9.00390625" style="0" customWidth="1"/>
    <col min="12" max="13" width="8.7109375" style="0" customWidth="1"/>
    <col min="14" max="16" width="7.7109375" style="0" customWidth="1"/>
    <col min="17" max="17" width="3.7109375" style="0" customWidth="1"/>
    <col min="18" max="18" width="12.28125" style="0" customWidth="1"/>
    <col min="20" max="20" width="13.57421875" style="0" bestFit="1" customWidth="1"/>
    <col min="21" max="21" width="1.7109375" style="0" bestFit="1" customWidth="1"/>
    <col min="24" max="24" width="9.00390625" style="0" customWidth="1"/>
    <col min="25" max="25" width="15.140625" style="0" customWidth="1"/>
    <col min="27" max="27" width="9.00390625" style="0" customWidth="1"/>
  </cols>
  <sheetData>
    <row r="1" spans="18:20" ht="13.5" thickBot="1">
      <c r="R1" s="412" t="s">
        <v>142</v>
      </c>
      <c r="S1" s="413"/>
      <c r="T1" s="414"/>
    </row>
    <row r="2" spans="2:20" ht="12.75" customHeight="1" thickBot="1">
      <c r="B2" s="35"/>
      <c r="C2" s="360" t="s">
        <v>123</v>
      </c>
      <c r="D2" s="361"/>
      <c r="E2" s="361"/>
      <c r="F2" s="361"/>
      <c r="G2" s="361"/>
      <c r="H2" s="361"/>
      <c r="I2" s="361"/>
      <c r="J2" s="361"/>
      <c r="K2" s="361"/>
      <c r="L2" s="361"/>
      <c r="M2" s="361"/>
      <c r="N2" s="361"/>
      <c r="O2" s="362"/>
      <c r="P2" s="15"/>
      <c r="R2" s="415"/>
      <c r="S2" s="416"/>
      <c r="T2" s="417"/>
    </row>
    <row r="3" spans="2:20" ht="29.25" customHeight="1">
      <c r="B3" s="5"/>
      <c r="C3" s="363" t="s">
        <v>172</v>
      </c>
      <c r="D3" s="570"/>
      <c r="E3" s="570"/>
      <c r="F3" s="570"/>
      <c r="G3" s="570"/>
      <c r="H3" s="570"/>
      <c r="I3" s="570"/>
      <c r="J3" s="570"/>
      <c r="K3" s="570"/>
      <c r="L3" s="570"/>
      <c r="M3" s="570"/>
      <c r="N3" s="570"/>
      <c r="O3" s="571"/>
      <c r="P3" s="36"/>
      <c r="R3" s="175" t="s">
        <v>143</v>
      </c>
      <c r="S3" s="157">
        <f>G12+J12</f>
        <v>5</v>
      </c>
      <c r="T3" s="418" t="s">
        <v>179</v>
      </c>
    </row>
    <row r="4" spans="2:20" ht="12.75" customHeight="1" thickBot="1">
      <c r="B4" s="5"/>
      <c r="C4" s="366" t="s">
        <v>122</v>
      </c>
      <c r="D4" s="367"/>
      <c r="E4" s="367"/>
      <c r="F4" s="367"/>
      <c r="G4" s="367"/>
      <c r="H4" s="367"/>
      <c r="I4" s="367"/>
      <c r="J4" s="367"/>
      <c r="K4" s="367"/>
      <c r="L4" s="367"/>
      <c r="M4" s="367"/>
      <c r="N4" s="367"/>
      <c r="O4" s="368"/>
      <c r="P4" s="37"/>
      <c r="R4" s="156" t="s">
        <v>145</v>
      </c>
      <c r="S4" s="158" t="s">
        <v>146</v>
      </c>
      <c r="T4" s="419"/>
    </row>
    <row r="5" spans="2:21" ht="12.75" customHeight="1" thickBot="1">
      <c r="B5" s="32"/>
      <c r="C5" s="369" t="s">
        <v>0</v>
      </c>
      <c r="D5" s="370"/>
      <c r="E5" s="370"/>
      <c r="F5" s="370"/>
      <c r="G5" s="370"/>
      <c r="H5" s="370"/>
      <c r="I5" s="370"/>
      <c r="J5" s="370"/>
      <c r="K5" s="370"/>
      <c r="L5" s="370"/>
      <c r="M5" s="370"/>
      <c r="N5" s="370"/>
      <c r="O5" s="371"/>
      <c r="P5" s="38"/>
      <c r="R5" s="159" t="s">
        <v>147</v>
      </c>
      <c r="S5" s="160">
        <v>0</v>
      </c>
      <c r="T5" s="171">
        <v>150</v>
      </c>
      <c r="U5" s="165" t="s">
        <v>160</v>
      </c>
    </row>
    <row r="6" spans="2:20" ht="12.75" customHeight="1">
      <c r="B6" s="5"/>
      <c r="C6" s="605" t="s">
        <v>226</v>
      </c>
      <c r="D6" s="448" t="s">
        <v>126</v>
      </c>
      <c r="E6" s="449"/>
      <c r="F6" s="450" t="s">
        <v>155</v>
      </c>
      <c r="G6" s="450"/>
      <c r="H6" s="450"/>
      <c r="I6" s="450"/>
      <c r="J6" s="450"/>
      <c r="K6" s="450"/>
      <c r="L6" s="450"/>
      <c r="M6" s="450"/>
      <c r="N6" s="450"/>
      <c r="O6" s="451"/>
      <c r="P6" s="6"/>
      <c r="R6" s="161" t="s">
        <v>148</v>
      </c>
      <c r="S6" s="162">
        <v>1.5</v>
      </c>
      <c r="T6" s="167">
        <v>610</v>
      </c>
    </row>
    <row r="7" spans="2:20" ht="12.75" customHeight="1">
      <c r="B7" s="5"/>
      <c r="C7" s="606"/>
      <c r="D7" s="381" t="s">
        <v>154</v>
      </c>
      <c r="E7" s="382"/>
      <c r="F7" s="383"/>
      <c r="G7" s="526" t="s">
        <v>1</v>
      </c>
      <c r="H7" s="382"/>
      <c r="I7" s="383"/>
      <c r="J7" s="574" t="s">
        <v>2</v>
      </c>
      <c r="K7" s="515"/>
      <c r="L7" s="515"/>
      <c r="M7" s="516">
        <f ca="1">NOW()</f>
        <v>42558.573466435184</v>
      </c>
      <c r="N7" s="516"/>
      <c r="O7" s="517"/>
      <c r="P7" s="6"/>
      <c r="R7" s="161">
        <v>1.5</v>
      </c>
      <c r="S7" s="162">
        <v>1.99</v>
      </c>
      <c r="T7" s="167">
        <v>610</v>
      </c>
    </row>
    <row r="8" spans="2:20" ht="12.75" customHeight="1" thickBot="1">
      <c r="B8" s="5"/>
      <c r="C8" s="607"/>
      <c r="D8" s="500">
        <v>39326.529861111114</v>
      </c>
      <c r="E8" s="501"/>
      <c r="F8" s="502"/>
      <c r="G8" s="583" t="s">
        <v>156</v>
      </c>
      <c r="H8" s="528"/>
      <c r="I8" s="528"/>
      <c r="J8" s="528"/>
      <c r="K8" s="528"/>
      <c r="L8" s="528"/>
      <c r="M8" s="528"/>
      <c r="N8" s="528"/>
      <c r="O8" s="529"/>
      <c r="P8" s="6"/>
      <c r="R8" s="161">
        <v>2</v>
      </c>
      <c r="S8" s="162">
        <v>2.99</v>
      </c>
      <c r="T8" s="167">
        <v>560</v>
      </c>
    </row>
    <row r="9" spans="2:20" ht="12.75" customHeight="1">
      <c r="B9" s="5"/>
      <c r="C9" s="3" t="s">
        <v>171</v>
      </c>
      <c r="D9" s="509" t="s">
        <v>185</v>
      </c>
      <c r="E9" s="388"/>
      <c r="F9" s="389"/>
      <c r="G9" s="387" t="s">
        <v>4</v>
      </c>
      <c r="H9" s="388"/>
      <c r="I9" s="389"/>
      <c r="J9" s="387" t="s">
        <v>184</v>
      </c>
      <c r="K9" s="388"/>
      <c r="L9" s="389"/>
      <c r="M9" s="387" t="s">
        <v>161</v>
      </c>
      <c r="N9" s="388"/>
      <c r="O9" s="493"/>
      <c r="P9" s="6"/>
      <c r="R9" s="161">
        <v>2.99</v>
      </c>
      <c r="S9" s="162">
        <v>3.99</v>
      </c>
      <c r="T9" s="167">
        <v>500</v>
      </c>
    </row>
    <row r="10" spans="2:20" ht="12.75" customHeight="1" thickBot="1">
      <c r="B10" s="5"/>
      <c r="C10" s="27">
        <v>25.4</v>
      </c>
      <c r="D10" s="510" t="s">
        <v>178</v>
      </c>
      <c r="E10" s="391"/>
      <c r="F10" s="392"/>
      <c r="G10" s="390" t="s">
        <v>5</v>
      </c>
      <c r="H10" s="391"/>
      <c r="I10" s="392"/>
      <c r="J10" s="390" t="s">
        <v>159</v>
      </c>
      <c r="K10" s="391"/>
      <c r="L10" s="392"/>
      <c r="M10" s="390" t="s">
        <v>6</v>
      </c>
      <c r="N10" s="391"/>
      <c r="O10" s="494"/>
      <c r="P10" s="6"/>
      <c r="R10" s="163">
        <v>4</v>
      </c>
      <c r="S10" s="164">
        <v>5</v>
      </c>
      <c r="T10" s="172">
        <v>450</v>
      </c>
    </row>
    <row r="11" spans="2:18" ht="12.75" customHeight="1">
      <c r="B11" s="5"/>
      <c r="C11" s="3" t="s">
        <v>170</v>
      </c>
      <c r="D11" s="530" t="s">
        <v>7</v>
      </c>
      <c r="E11" s="429"/>
      <c r="F11" s="430"/>
      <c r="G11" s="428" t="s">
        <v>8</v>
      </c>
      <c r="H11" s="429"/>
      <c r="I11" s="430"/>
      <c r="J11" s="428" t="s">
        <v>9</v>
      </c>
      <c r="K11" s="429"/>
      <c r="L11" s="430"/>
      <c r="M11" s="428" t="s">
        <v>10</v>
      </c>
      <c r="N11" s="429"/>
      <c r="O11" s="495"/>
      <c r="P11" s="6"/>
      <c r="R11" s="165" t="s">
        <v>149</v>
      </c>
    </row>
    <row r="12" spans="2:16" ht="12.75" customHeight="1" thickBot="1">
      <c r="B12" s="5"/>
      <c r="C12" s="179">
        <f>PI()</f>
        <v>3.141592653589793</v>
      </c>
      <c r="D12" s="572">
        <v>150</v>
      </c>
      <c r="E12" s="504"/>
      <c r="F12" s="505"/>
      <c r="G12" s="523">
        <v>0</v>
      </c>
      <c r="H12" s="524"/>
      <c r="I12" s="525"/>
      <c r="J12" s="503">
        <v>5</v>
      </c>
      <c r="K12" s="504"/>
      <c r="L12" s="505"/>
      <c r="M12" s="503">
        <v>50</v>
      </c>
      <c r="N12" s="504"/>
      <c r="O12" s="573"/>
      <c r="P12" s="6"/>
    </row>
    <row r="13" spans="2:19" ht="12.75" customHeight="1" thickBot="1">
      <c r="B13" s="5"/>
      <c r="C13" s="180"/>
      <c r="D13" s="181"/>
      <c r="E13" s="181"/>
      <c r="F13" s="181"/>
      <c r="G13" s="181"/>
      <c r="H13" s="182">
        <f>IF(AND(J12&gt;0,J12&lt;R7),"Motor too small to be used in Dust Collection Systems",IF((J12&gt;S10),"Motor too big for this cyclone project",""))</f>
      </c>
      <c r="I13" s="181"/>
      <c r="J13" s="181"/>
      <c r="K13" s="181"/>
      <c r="L13" s="181"/>
      <c r="M13" s="181"/>
      <c r="N13" s="181"/>
      <c r="O13" s="29"/>
      <c r="P13" s="6"/>
      <c r="R13" s="420" t="s">
        <v>150</v>
      </c>
      <c r="S13" s="421"/>
    </row>
    <row r="14" spans="2:19" ht="12.75" customHeight="1">
      <c r="B14" s="5"/>
      <c r="C14" s="7" t="s">
        <v>11</v>
      </c>
      <c r="D14" s="422" t="s">
        <v>162</v>
      </c>
      <c r="E14" s="423"/>
      <c r="F14" s="424"/>
      <c r="G14" s="422" t="s">
        <v>163</v>
      </c>
      <c r="H14" s="423"/>
      <c r="I14" s="424"/>
      <c r="J14" s="422" t="s">
        <v>164</v>
      </c>
      <c r="K14" s="423"/>
      <c r="L14" s="424"/>
      <c r="M14" s="387" t="s">
        <v>12</v>
      </c>
      <c r="N14" s="388"/>
      <c r="O14" s="493"/>
      <c r="P14" s="6"/>
      <c r="R14" s="166" t="s">
        <v>153</v>
      </c>
      <c r="S14" s="193">
        <v>0.075</v>
      </c>
    </row>
    <row r="15" spans="2:29" ht="12.75" customHeight="1">
      <c r="B15" s="5"/>
      <c r="C15" s="33" t="s">
        <v>14</v>
      </c>
      <c r="D15" s="425"/>
      <c r="E15" s="426"/>
      <c r="F15" s="427"/>
      <c r="G15" s="425"/>
      <c r="H15" s="426"/>
      <c r="I15" s="427"/>
      <c r="J15" s="425"/>
      <c r="K15" s="426"/>
      <c r="L15" s="427"/>
      <c r="M15" s="390" t="s">
        <v>165</v>
      </c>
      <c r="N15" s="391"/>
      <c r="O15" s="494"/>
      <c r="P15" s="6"/>
      <c r="R15" s="161" t="s">
        <v>152</v>
      </c>
      <c r="S15" s="167" t="s">
        <v>151</v>
      </c>
      <c r="AB15" s="2"/>
      <c r="AC15" s="2"/>
    </row>
    <row r="16" spans="2:29" ht="12.75" customHeight="1">
      <c r="B16" s="5"/>
      <c r="C16" s="8" t="s">
        <v>17</v>
      </c>
      <c r="D16" s="511" t="s">
        <v>18</v>
      </c>
      <c r="E16" s="512"/>
      <c r="F16" s="513"/>
      <c r="G16" s="428" t="s">
        <v>19</v>
      </c>
      <c r="H16" s="429"/>
      <c r="I16" s="430"/>
      <c r="J16" s="428" t="s">
        <v>20</v>
      </c>
      <c r="K16" s="429"/>
      <c r="L16" s="430"/>
      <c r="M16" s="428" t="s">
        <v>21</v>
      </c>
      <c r="N16" s="429"/>
      <c r="O16" s="495"/>
      <c r="P16" s="6"/>
      <c r="R16" s="263">
        <v>0</v>
      </c>
      <c r="S16" s="294">
        <v>25</v>
      </c>
      <c r="T16" s="195"/>
      <c r="AB16" s="2"/>
      <c r="AC16" s="2"/>
    </row>
    <row r="17" spans="2:29" ht="12.75" customHeight="1" thickBot="1">
      <c r="B17" s="5"/>
      <c r="C17" s="173">
        <v>1</v>
      </c>
      <c r="D17" s="503">
        <v>0</v>
      </c>
      <c r="E17" s="504"/>
      <c r="F17" s="505"/>
      <c r="G17" s="503">
        <v>0</v>
      </c>
      <c r="H17" s="504"/>
      <c r="I17" s="505"/>
      <c r="J17" s="503">
        <v>0</v>
      </c>
      <c r="K17" s="504"/>
      <c r="L17" s="505"/>
      <c r="M17" s="506">
        <v>1.64</v>
      </c>
      <c r="N17" s="507"/>
      <c r="O17" s="518"/>
      <c r="P17" s="6"/>
      <c r="R17" s="263">
        <f aca="true" t="shared" si="0" ref="R17:R30">S16*(1+$S$14)</f>
        <v>26.875</v>
      </c>
      <c r="S17" s="294">
        <v>32</v>
      </c>
      <c r="T17" s="195"/>
      <c r="AB17" s="2"/>
      <c r="AC17" s="2"/>
    </row>
    <row r="18" spans="2:29" ht="12.75" customHeight="1" thickBot="1">
      <c r="B18" s="5"/>
      <c r="C18" s="180"/>
      <c r="D18" s="181"/>
      <c r="E18" s="9"/>
      <c r="F18" s="9"/>
      <c r="G18" s="9"/>
      <c r="H18" s="10"/>
      <c r="I18" s="10"/>
      <c r="J18" s="10"/>
      <c r="K18" s="181"/>
      <c r="L18" s="181"/>
      <c r="M18" s="181"/>
      <c r="N18" s="181"/>
      <c r="O18" s="29"/>
      <c r="P18" s="6"/>
      <c r="R18" s="263">
        <f t="shared" si="0"/>
        <v>34.4</v>
      </c>
      <c r="S18" s="294">
        <v>38</v>
      </c>
      <c r="T18" s="195"/>
      <c r="AB18" s="2"/>
      <c r="AC18" s="2"/>
    </row>
    <row r="19" spans="2:29" ht="12.75" customHeight="1">
      <c r="B19" s="5"/>
      <c r="C19" s="581" t="s">
        <v>23</v>
      </c>
      <c r="D19" s="387" t="s">
        <v>24</v>
      </c>
      <c r="E19" s="388"/>
      <c r="F19" s="389"/>
      <c r="G19" s="387" t="s">
        <v>24</v>
      </c>
      <c r="H19" s="388"/>
      <c r="I19" s="389"/>
      <c r="J19" s="387" t="s">
        <v>25</v>
      </c>
      <c r="K19" s="388"/>
      <c r="L19" s="388"/>
      <c r="M19" s="536" t="s">
        <v>26</v>
      </c>
      <c r="N19" s="537"/>
      <c r="O19" s="538"/>
      <c r="P19" s="6"/>
      <c r="R19" s="263">
        <f t="shared" si="0"/>
        <v>40.85</v>
      </c>
      <c r="S19" s="294">
        <v>44</v>
      </c>
      <c r="T19" s="195"/>
      <c r="AB19" s="2"/>
      <c r="AC19" s="2"/>
    </row>
    <row r="20" spans="2:29" ht="12.75" customHeight="1">
      <c r="B20" s="5"/>
      <c r="C20" s="582"/>
      <c r="D20" s="390" t="s">
        <v>27</v>
      </c>
      <c r="E20" s="391"/>
      <c r="F20" s="392"/>
      <c r="G20" s="390" t="s">
        <v>28</v>
      </c>
      <c r="H20" s="391"/>
      <c r="I20" s="392"/>
      <c r="J20" s="390" t="s">
        <v>29</v>
      </c>
      <c r="K20" s="391"/>
      <c r="L20" s="391"/>
      <c r="M20" s="531" t="s">
        <v>30</v>
      </c>
      <c r="N20" s="532"/>
      <c r="O20" s="533"/>
      <c r="P20" s="6"/>
      <c r="R20" s="263">
        <f t="shared" si="0"/>
        <v>47.3</v>
      </c>
      <c r="S20" s="294">
        <v>51</v>
      </c>
      <c r="T20" s="195"/>
      <c r="AB20" s="2"/>
      <c r="AC20" s="2"/>
    </row>
    <row r="21" spans="2:29" ht="12.75" customHeight="1">
      <c r="B21" s="5"/>
      <c r="C21" s="3" t="s">
        <v>31</v>
      </c>
      <c r="D21" s="428" t="s">
        <v>180</v>
      </c>
      <c r="E21" s="429"/>
      <c r="F21" s="430"/>
      <c r="G21" s="428" t="s">
        <v>32</v>
      </c>
      <c r="H21" s="429"/>
      <c r="I21" s="430"/>
      <c r="J21" s="428" t="s">
        <v>174</v>
      </c>
      <c r="K21" s="429"/>
      <c r="L21" s="429"/>
      <c r="M21" s="520" t="s">
        <v>33</v>
      </c>
      <c r="N21" s="521"/>
      <c r="O21" s="522"/>
      <c r="P21" s="6"/>
      <c r="R21" s="263">
        <f t="shared" si="0"/>
        <v>54.824999999999996</v>
      </c>
      <c r="S21" s="294">
        <v>57</v>
      </c>
      <c r="T21" s="195"/>
      <c r="AB21" s="2"/>
      <c r="AC21" s="2"/>
    </row>
    <row r="22" spans="2:29" ht="12.75" customHeight="1" thickBot="1">
      <c r="B22" s="5"/>
      <c r="C22" s="194">
        <v>20</v>
      </c>
      <c r="D22" s="568">
        <f>(J22/2)^0.5</f>
        <v>93.99856029866253</v>
      </c>
      <c r="E22" s="567"/>
      <c r="F22" s="584"/>
      <c r="G22" s="568">
        <f>D22*2</f>
        <v>187.99712059732505</v>
      </c>
      <c r="H22" s="567"/>
      <c r="I22" s="584"/>
      <c r="J22" s="568">
        <f>C12*(D12/2)^2</f>
        <v>17671.458676442588</v>
      </c>
      <c r="K22" s="567"/>
      <c r="L22" s="567"/>
      <c r="M22" s="575">
        <f>(G37^2-(G37-D27)^2)^0.5</f>
        <v>194.8557158514987</v>
      </c>
      <c r="N22" s="576"/>
      <c r="O22" s="577"/>
      <c r="P22" s="6"/>
      <c r="R22" s="263">
        <f t="shared" si="0"/>
        <v>61.275</v>
      </c>
      <c r="S22" s="294">
        <v>64</v>
      </c>
      <c r="T22" s="195"/>
      <c r="AC22" s="2"/>
    </row>
    <row r="23" spans="2:29" ht="12.75" customHeight="1" thickBot="1">
      <c r="B23" s="5"/>
      <c r="C23" s="180"/>
      <c r="D23" s="181"/>
      <c r="E23" s="11"/>
      <c r="F23" s="11"/>
      <c r="G23" s="11"/>
      <c r="H23" s="12"/>
      <c r="I23" s="12"/>
      <c r="J23" s="12"/>
      <c r="K23" s="181"/>
      <c r="L23" s="181"/>
      <c r="M23" s="520" t="s">
        <v>34</v>
      </c>
      <c r="N23" s="521"/>
      <c r="O23" s="522"/>
      <c r="P23" s="6"/>
      <c r="R23" s="263">
        <f t="shared" si="0"/>
        <v>68.8</v>
      </c>
      <c r="S23" s="294">
        <v>70</v>
      </c>
      <c r="T23" s="195"/>
      <c r="AC23" s="2"/>
    </row>
    <row r="24" spans="2:29" ht="12.75" customHeight="1">
      <c r="B24" s="5"/>
      <c r="C24" s="581" t="s">
        <v>35</v>
      </c>
      <c r="D24" s="387" t="s">
        <v>35</v>
      </c>
      <c r="E24" s="388"/>
      <c r="F24" s="389"/>
      <c r="G24" s="387" t="s">
        <v>35</v>
      </c>
      <c r="H24" s="388"/>
      <c r="I24" s="493"/>
      <c r="J24" s="4"/>
      <c r="K24" s="181"/>
      <c r="L24" s="181"/>
      <c r="M24" s="575">
        <f>(D27^2+M22^2)^0.5</f>
        <v>225</v>
      </c>
      <c r="N24" s="576"/>
      <c r="O24" s="577"/>
      <c r="P24" s="6"/>
      <c r="R24" s="263">
        <f t="shared" si="0"/>
        <v>75.25</v>
      </c>
      <c r="S24" s="294">
        <v>76</v>
      </c>
      <c r="T24" s="195"/>
      <c r="AC24" s="2"/>
    </row>
    <row r="25" spans="2:20" ht="12.75" customHeight="1">
      <c r="B25" s="5"/>
      <c r="C25" s="582"/>
      <c r="D25" s="390" t="s">
        <v>36</v>
      </c>
      <c r="E25" s="391"/>
      <c r="F25" s="392"/>
      <c r="G25" s="390" t="s">
        <v>37</v>
      </c>
      <c r="H25" s="391"/>
      <c r="I25" s="494"/>
      <c r="J25" s="4"/>
      <c r="K25" s="264"/>
      <c r="L25" s="181"/>
      <c r="M25" s="520" t="s">
        <v>38</v>
      </c>
      <c r="N25" s="521"/>
      <c r="O25" s="522"/>
      <c r="P25" s="6"/>
      <c r="R25" s="263">
        <f t="shared" si="0"/>
        <v>81.7</v>
      </c>
      <c r="S25" s="294">
        <v>102</v>
      </c>
      <c r="T25" s="195"/>
    </row>
    <row r="26" spans="2:20" ht="12.75" customHeight="1">
      <c r="B26" s="5"/>
      <c r="C26" s="582"/>
      <c r="D26" s="428" t="s">
        <v>40</v>
      </c>
      <c r="E26" s="429"/>
      <c r="F26" s="430"/>
      <c r="G26" s="428" t="s">
        <v>41</v>
      </c>
      <c r="H26" s="429"/>
      <c r="I26" s="495"/>
      <c r="J26" s="44"/>
      <c r="K26" s="181"/>
      <c r="L26" s="181"/>
      <c r="M26" s="575">
        <f>(G37^2-(M24/2)^2)^0.5</f>
        <v>194.8557158514987</v>
      </c>
      <c r="N26" s="576"/>
      <c r="O26" s="577"/>
      <c r="P26" s="6"/>
      <c r="R26" s="263">
        <f t="shared" si="0"/>
        <v>109.64999999999999</v>
      </c>
      <c r="S26" s="294">
        <v>127</v>
      </c>
      <c r="T26" s="195"/>
    </row>
    <row r="27" spans="2:20" ht="12.75" customHeight="1" thickBot="1">
      <c r="B27" s="5"/>
      <c r="C27" s="588"/>
      <c r="D27" s="568">
        <f>IF((D22&gt;G17),D37/4,G17)</f>
        <v>112.5</v>
      </c>
      <c r="E27" s="567"/>
      <c r="F27" s="584"/>
      <c r="G27" s="568">
        <f>IF((G22&gt;J17),D27*2,J17)</f>
        <v>225</v>
      </c>
      <c r="H27" s="567"/>
      <c r="I27" s="569"/>
      <c r="J27" s="13"/>
      <c r="K27" s="181"/>
      <c r="L27" s="181"/>
      <c r="M27" s="520" t="s">
        <v>42</v>
      </c>
      <c r="N27" s="521"/>
      <c r="O27" s="522"/>
      <c r="P27" s="6"/>
      <c r="R27" s="263">
        <f t="shared" si="0"/>
        <v>136.525</v>
      </c>
      <c r="S27" s="294">
        <v>152</v>
      </c>
      <c r="T27" s="195"/>
    </row>
    <row r="28" spans="2:20" ht="12.75" customHeight="1" thickBot="1">
      <c r="B28" s="5"/>
      <c r="C28" s="180"/>
      <c r="D28" s="181"/>
      <c r="E28" s="4"/>
      <c r="F28" s="4"/>
      <c r="G28" s="4"/>
      <c r="H28" s="12"/>
      <c r="I28" s="12"/>
      <c r="J28" s="12"/>
      <c r="K28" s="12"/>
      <c r="L28" s="12"/>
      <c r="M28" s="578">
        <f>(ATAN((M24/2)/M26))*G37*2</f>
        <v>235.61944901923448</v>
      </c>
      <c r="N28" s="563"/>
      <c r="O28" s="579"/>
      <c r="P28" s="6"/>
      <c r="R28" s="263">
        <f t="shared" si="0"/>
        <v>163.4</v>
      </c>
      <c r="S28" s="294">
        <v>203</v>
      </c>
      <c r="T28" s="195"/>
    </row>
    <row r="29" spans="2:20" ht="12.75" customHeight="1">
      <c r="B29" s="5"/>
      <c r="C29" s="581" t="s">
        <v>124</v>
      </c>
      <c r="D29" s="387" t="s">
        <v>44</v>
      </c>
      <c r="E29" s="388"/>
      <c r="F29" s="389"/>
      <c r="G29" s="387" t="s">
        <v>45</v>
      </c>
      <c r="H29" s="388"/>
      <c r="I29" s="493"/>
      <c r="J29" s="4"/>
      <c r="K29" s="181"/>
      <c r="L29" s="181"/>
      <c r="M29" s="520" t="s">
        <v>46</v>
      </c>
      <c r="N29" s="521"/>
      <c r="O29" s="522"/>
      <c r="P29" s="6"/>
      <c r="R29" s="263">
        <f t="shared" si="0"/>
        <v>218.225</v>
      </c>
      <c r="S29" s="294">
        <v>254</v>
      </c>
      <c r="T29" s="195"/>
    </row>
    <row r="30" spans="2:20" ht="12.75" customHeight="1" thickBot="1">
      <c r="B30" s="5"/>
      <c r="C30" s="582"/>
      <c r="D30" s="390" t="s">
        <v>47</v>
      </c>
      <c r="E30" s="391"/>
      <c r="F30" s="392"/>
      <c r="G30" s="390" t="s">
        <v>48</v>
      </c>
      <c r="H30" s="391"/>
      <c r="I30" s="494"/>
      <c r="J30" s="4"/>
      <c r="K30" s="181"/>
      <c r="L30" s="181"/>
      <c r="M30" s="580">
        <f>(G27^2+D47^2)^0.5</f>
        <v>231.9246914409934</v>
      </c>
      <c r="N30" s="567"/>
      <c r="O30" s="569"/>
      <c r="P30" s="6"/>
      <c r="R30" s="263">
        <f t="shared" si="0"/>
        <v>273.05</v>
      </c>
      <c r="S30" s="294">
        <v>305</v>
      </c>
      <c r="T30" s="195"/>
    </row>
    <row r="31" spans="2:19" ht="12.75" customHeight="1" thickBot="1">
      <c r="B31" s="5"/>
      <c r="C31" s="582"/>
      <c r="D31" s="428" t="s">
        <v>49</v>
      </c>
      <c r="E31" s="429"/>
      <c r="F31" s="430"/>
      <c r="G31" s="428" t="s">
        <v>138</v>
      </c>
      <c r="H31" s="429"/>
      <c r="I31" s="495"/>
      <c r="J31" s="44"/>
      <c r="K31" s="181"/>
      <c r="L31" s="181"/>
      <c r="M31" s="183"/>
      <c r="N31" s="183"/>
      <c r="O31" s="184"/>
      <c r="P31" s="6"/>
      <c r="R31" s="170"/>
      <c r="S31" s="293"/>
    </row>
    <row r="32" spans="2:16" ht="12.75" customHeight="1" thickBot="1">
      <c r="B32" s="5"/>
      <c r="C32" s="588"/>
      <c r="D32" s="568">
        <f>M17*D37</f>
        <v>738</v>
      </c>
      <c r="E32" s="567"/>
      <c r="F32" s="584"/>
      <c r="G32" s="585">
        <f>D32+J37+M73-C22/2</f>
        <v>1334.25</v>
      </c>
      <c r="H32" s="586"/>
      <c r="I32" s="587"/>
      <c r="J32" s="13"/>
      <c r="K32" s="442"/>
      <c r="L32" s="442"/>
      <c r="M32" s="442"/>
      <c r="N32" s="442"/>
      <c r="O32" s="443"/>
      <c r="P32" s="6"/>
    </row>
    <row r="33" spans="2:16" ht="12.75" customHeight="1" thickBot="1">
      <c r="B33" s="5"/>
      <c r="C33" s="180"/>
      <c r="D33" s="181"/>
      <c r="E33" s="181"/>
      <c r="F33" s="181"/>
      <c r="G33" s="181"/>
      <c r="H33" s="10"/>
      <c r="I33" s="10"/>
      <c r="J33" s="10"/>
      <c r="K33" s="16"/>
      <c r="L33" s="16"/>
      <c r="M33" s="12"/>
      <c r="N33" s="12"/>
      <c r="O33" s="29"/>
      <c r="P33" s="6"/>
    </row>
    <row r="34" spans="2:16" ht="12.75" customHeight="1">
      <c r="B34" s="5"/>
      <c r="C34" s="581" t="s">
        <v>52</v>
      </c>
      <c r="D34" s="387" t="s">
        <v>43</v>
      </c>
      <c r="E34" s="388"/>
      <c r="F34" s="389"/>
      <c r="G34" s="387" t="s">
        <v>43</v>
      </c>
      <c r="H34" s="388"/>
      <c r="I34" s="389"/>
      <c r="J34" s="387" t="s">
        <v>51</v>
      </c>
      <c r="K34" s="388"/>
      <c r="L34" s="389"/>
      <c r="M34" s="387" t="s">
        <v>52</v>
      </c>
      <c r="N34" s="388"/>
      <c r="O34" s="493"/>
      <c r="P34" s="6"/>
    </row>
    <row r="35" spans="2:16" ht="12.75" customHeight="1">
      <c r="B35" s="5"/>
      <c r="C35" s="582"/>
      <c r="D35" s="390" t="s">
        <v>53</v>
      </c>
      <c r="E35" s="391"/>
      <c r="F35" s="392"/>
      <c r="G35" s="390" t="s">
        <v>54</v>
      </c>
      <c r="H35" s="391"/>
      <c r="I35" s="392"/>
      <c r="J35" s="390" t="s">
        <v>55</v>
      </c>
      <c r="K35" s="391"/>
      <c r="L35" s="392"/>
      <c r="M35" s="390" t="s">
        <v>56</v>
      </c>
      <c r="N35" s="391"/>
      <c r="O35" s="494"/>
      <c r="P35" s="6"/>
    </row>
    <row r="36" spans="2:16" ht="12.75" customHeight="1">
      <c r="B36" s="5"/>
      <c r="C36" s="582"/>
      <c r="D36" s="428" t="s">
        <v>57</v>
      </c>
      <c r="E36" s="429"/>
      <c r="F36" s="430"/>
      <c r="G36" s="428" t="s">
        <v>58</v>
      </c>
      <c r="H36" s="429"/>
      <c r="I36" s="430"/>
      <c r="J36" s="428" t="s">
        <v>59</v>
      </c>
      <c r="K36" s="429"/>
      <c r="L36" s="430"/>
      <c r="M36" s="428" t="s">
        <v>60</v>
      </c>
      <c r="N36" s="429"/>
      <c r="O36" s="495"/>
      <c r="P36" s="6"/>
    </row>
    <row r="37" spans="2:16" ht="12.75" customHeight="1" thickBot="1">
      <c r="B37" s="5"/>
      <c r="C37" s="588"/>
      <c r="D37" s="568">
        <f>IF(D17&gt;0,D17,VLOOKUP(S3,S5:T10,2,TRUE))</f>
        <v>450</v>
      </c>
      <c r="E37" s="567"/>
      <c r="F37" s="584"/>
      <c r="G37" s="568">
        <f>D37/2</f>
        <v>225</v>
      </c>
      <c r="H37" s="567"/>
      <c r="I37" s="584"/>
      <c r="J37" s="568">
        <f>M12+D47+D37</f>
        <v>556.25</v>
      </c>
      <c r="K37" s="567"/>
      <c r="L37" s="584"/>
      <c r="M37" s="568">
        <f>C12*D37</f>
        <v>1413.7166941154069</v>
      </c>
      <c r="N37" s="567"/>
      <c r="O37" s="569"/>
      <c r="P37" s="6"/>
    </row>
    <row r="38" spans="2:16" ht="12.75" customHeight="1" thickBot="1">
      <c r="B38" s="5"/>
      <c r="C38" s="180"/>
      <c r="D38" s="181"/>
      <c r="E38" s="9"/>
      <c r="F38" s="9"/>
      <c r="G38" s="9"/>
      <c r="H38" s="10"/>
      <c r="I38" s="10"/>
      <c r="J38" s="10"/>
      <c r="K38" s="10"/>
      <c r="L38" s="10"/>
      <c r="M38" s="17"/>
      <c r="N38" s="17"/>
      <c r="O38" s="29"/>
      <c r="P38" s="6"/>
    </row>
    <row r="39" spans="2:16" ht="12.75" customHeight="1">
      <c r="B39" s="5"/>
      <c r="C39" s="581" t="s">
        <v>72</v>
      </c>
      <c r="D39" s="388" t="s">
        <v>43</v>
      </c>
      <c r="E39" s="388"/>
      <c r="F39" s="388"/>
      <c r="G39" s="387" t="s">
        <v>43</v>
      </c>
      <c r="H39" s="388"/>
      <c r="I39" s="388"/>
      <c r="J39" s="387" t="s">
        <v>43</v>
      </c>
      <c r="K39" s="388"/>
      <c r="L39" s="389"/>
      <c r="M39" s="462" t="s">
        <v>43</v>
      </c>
      <c r="N39" s="463"/>
      <c r="O39" s="464"/>
      <c r="P39" s="6"/>
    </row>
    <row r="40" spans="2:16" ht="12.75" customHeight="1">
      <c r="B40" s="5"/>
      <c r="C40" s="582"/>
      <c r="D40" s="391" t="s">
        <v>61</v>
      </c>
      <c r="E40" s="391"/>
      <c r="F40" s="391"/>
      <c r="G40" s="390" t="s">
        <v>62</v>
      </c>
      <c r="H40" s="391"/>
      <c r="I40" s="391"/>
      <c r="J40" s="390" t="s">
        <v>63</v>
      </c>
      <c r="K40" s="391"/>
      <c r="L40" s="392"/>
      <c r="M40" s="492" t="s">
        <v>64</v>
      </c>
      <c r="N40" s="490"/>
      <c r="O40" s="491"/>
      <c r="P40" s="6"/>
    </row>
    <row r="41" spans="2:16" ht="12.75" customHeight="1">
      <c r="B41" s="5"/>
      <c r="C41" s="582"/>
      <c r="D41" s="429" t="s">
        <v>237</v>
      </c>
      <c r="E41" s="429"/>
      <c r="F41" s="429"/>
      <c r="G41" s="428" t="s">
        <v>65</v>
      </c>
      <c r="H41" s="429"/>
      <c r="I41" s="429"/>
      <c r="J41" s="428" t="s">
        <v>137</v>
      </c>
      <c r="K41" s="429"/>
      <c r="L41" s="430"/>
      <c r="M41" s="467" t="s">
        <v>66</v>
      </c>
      <c r="N41" s="468"/>
      <c r="O41" s="469"/>
      <c r="P41" s="6"/>
    </row>
    <row r="42" spans="2:16" ht="12.75" customHeight="1" thickBot="1">
      <c r="B42" s="5"/>
      <c r="C42" s="588"/>
      <c r="D42" s="567">
        <f>D37-2*D27</f>
        <v>225</v>
      </c>
      <c r="E42" s="567"/>
      <c r="F42" s="567"/>
      <c r="G42" s="568">
        <f>D42/2</f>
        <v>112.5</v>
      </c>
      <c r="H42" s="567"/>
      <c r="I42" s="584"/>
      <c r="J42" s="568">
        <f>M12+2*D47+M30+D37/8</f>
        <v>450.6746914409934</v>
      </c>
      <c r="K42" s="567"/>
      <c r="L42" s="584"/>
      <c r="M42" s="568">
        <f>C12*D42</f>
        <v>706.8583470577034</v>
      </c>
      <c r="N42" s="567"/>
      <c r="O42" s="569"/>
      <c r="P42" s="6"/>
    </row>
    <row r="43" spans="2:16" ht="12.75" customHeight="1" thickBot="1">
      <c r="B43" s="5"/>
      <c r="C43" s="180"/>
      <c r="D43" s="181"/>
      <c r="E43" s="9"/>
      <c r="F43" s="9"/>
      <c r="G43" s="9"/>
      <c r="H43" s="10"/>
      <c r="I43" s="10"/>
      <c r="J43" s="10"/>
      <c r="K43" s="10"/>
      <c r="L43" s="10"/>
      <c r="M43" s="18"/>
      <c r="N43" s="18"/>
      <c r="O43" s="29"/>
      <c r="P43" s="6"/>
    </row>
    <row r="44" spans="2:16" ht="12.75" customHeight="1">
      <c r="B44" s="5"/>
      <c r="C44" s="590" t="s">
        <v>67</v>
      </c>
      <c r="D44" s="387" t="s">
        <v>68</v>
      </c>
      <c r="E44" s="388"/>
      <c r="F44" s="389"/>
      <c r="G44" s="394" t="s">
        <v>166</v>
      </c>
      <c r="H44" s="395"/>
      <c r="I44" s="396"/>
      <c r="J44" s="176"/>
      <c r="K44" s="45" t="s">
        <v>168</v>
      </c>
      <c r="L44" s="177"/>
      <c r="M44" s="462" t="s">
        <v>69</v>
      </c>
      <c r="N44" s="463"/>
      <c r="O44" s="464"/>
      <c r="P44" s="6"/>
    </row>
    <row r="45" spans="2:16" ht="12.75" customHeight="1">
      <c r="B45" s="5"/>
      <c r="C45" s="591"/>
      <c r="D45" s="390" t="s">
        <v>70</v>
      </c>
      <c r="E45" s="391"/>
      <c r="F45" s="392"/>
      <c r="G45" s="397"/>
      <c r="H45" s="398"/>
      <c r="I45" s="399"/>
      <c r="J45" s="178" t="s">
        <v>169</v>
      </c>
      <c r="K45" s="191" t="s">
        <v>177</v>
      </c>
      <c r="L45" s="261"/>
      <c r="M45" s="492" t="s">
        <v>71</v>
      </c>
      <c r="N45" s="490"/>
      <c r="O45" s="491"/>
      <c r="P45" s="6"/>
    </row>
    <row r="46" spans="2:16" ht="12.75" customHeight="1">
      <c r="B46" s="5"/>
      <c r="C46" s="591"/>
      <c r="D46" s="428" t="s">
        <v>73</v>
      </c>
      <c r="E46" s="429"/>
      <c r="F46" s="430"/>
      <c r="G46" s="397"/>
      <c r="H46" s="398"/>
      <c r="I46" s="399"/>
      <c r="J46" s="262" t="s">
        <v>238</v>
      </c>
      <c r="K46" s="191"/>
      <c r="L46" s="192"/>
      <c r="M46" s="467" t="s">
        <v>181</v>
      </c>
      <c r="N46" s="468"/>
      <c r="O46" s="469"/>
      <c r="P46" s="6"/>
    </row>
    <row r="47" spans="2:16" ht="12.75" customHeight="1" thickBot="1">
      <c r="B47" s="5"/>
      <c r="C47" s="592"/>
      <c r="D47" s="568">
        <f>G27/4</f>
        <v>56.25</v>
      </c>
      <c r="E47" s="567"/>
      <c r="F47" s="584"/>
      <c r="G47" s="400"/>
      <c r="H47" s="401"/>
      <c r="I47" s="402"/>
      <c r="J47" s="378">
        <f>1/(((4*C12^2)*G42)/(M30^2+(2*C12*G42)^2))+L48</f>
        <v>127.61104773224818</v>
      </c>
      <c r="K47" s="379"/>
      <c r="L47" s="380"/>
      <c r="M47" s="470">
        <f>J47+D37/4-L48</f>
        <v>237.11104773224818</v>
      </c>
      <c r="N47" s="460"/>
      <c r="O47" s="461"/>
      <c r="P47" s="6"/>
    </row>
    <row r="48" spans="2:16" ht="12.75" customHeight="1" thickBot="1">
      <c r="B48" s="5"/>
      <c r="C48" s="180"/>
      <c r="D48" s="181"/>
      <c r="E48" s="10"/>
      <c r="F48" s="10"/>
      <c r="G48" s="10"/>
      <c r="H48" s="190"/>
      <c r="I48" s="10"/>
      <c r="J48" s="24"/>
      <c r="K48" s="185" t="s">
        <v>182</v>
      </c>
      <c r="L48" s="189">
        <v>3</v>
      </c>
      <c r="M48" s="25"/>
      <c r="N48" s="17"/>
      <c r="O48" s="29"/>
      <c r="P48" s="6"/>
    </row>
    <row r="49" spans="2:16" ht="12.75" customHeight="1">
      <c r="B49" s="5"/>
      <c r="C49" s="590" t="s">
        <v>44</v>
      </c>
      <c r="D49" s="387" t="s">
        <v>44</v>
      </c>
      <c r="E49" s="388"/>
      <c r="F49" s="389"/>
      <c r="G49" s="387" t="s">
        <v>44</v>
      </c>
      <c r="H49" s="388"/>
      <c r="I49" s="389"/>
      <c r="J49" s="387" t="s">
        <v>44</v>
      </c>
      <c r="K49" s="388"/>
      <c r="L49" s="389"/>
      <c r="M49" s="462" t="s">
        <v>44</v>
      </c>
      <c r="N49" s="463"/>
      <c r="O49" s="464"/>
      <c r="P49" s="6"/>
    </row>
    <row r="50" spans="2:16" ht="12.75" customHeight="1">
      <c r="B50" s="5"/>
      <c r="C50" s="591"/>
      <c r="D50" s="390" t="s">
        <v>74</v>
      </c>
      <c r="E50" s="391"/>
      <c r="F50" s="392"/>
      <c r="G50" s="390" t="s">
        <v>75</v>
      </c>
      <c r="H50" s="391"/>
      <c r="I50" s="392"/>
      <c r="J50" s="390" t="s">
        <v>76</v>
      </c>
      <c r="K50" s="391"/>
      <c r="L50" s="392"/>
      <c r="M50" s="492" t="s">
        <v>139</v>
      </c>
      <c r="N50" s="490"/>
      <c r="O50" s="491"/>
      <c r="P50" s="6"/>
    </row>
    <row r="51" spans="2:16" ht="12.75" customHeight="1">
      <c r="B51" s="5"/>
      <c r="C51" s="591"/>
      <c r="D51" s="428" t="s">
        <v>158</v>
      </c>
      <c r="E51" s="429"/>
      <c r="F51" s="430"/>
      <c r="G51" s="428" t="s">
        <v>78</v>
      </c>
      <c r="H51" s="429"/>
      <c r="I51" s="430"/>
      <c r="J51" s="428" t="s">
        <v>79</v>
      </c>
      <c r="K51" s="429"/>
      <c r="L51" s="430"/>
      <c r="M51" s="467" t="s">
        <v>140</v>
      </c>
      <c r="N51" s="468"/>
      <c r="O51" s="469"/>
      <c r="P51" s="6"/>
    </row>
    <row r="52" spans="2:16" ht="12.75" customHeight="1">
      <c r="B52" s="5"/>
      <c r="C52" s="591"/>
      <c r="D52" s="589">
        <f>VLOOKUP(D37/3,$R$16:$S$31,2,TRUE)</f>
        <v>152</v>
      </c>
      <c r="E52" s="576"/>
      <c r="F52" s="593"/>
      <c r="G52" s="589">
        <f>((D68)^2+D56^2)^0.5</f>
        <v>384.02498773856274</v>
      </c>
      <c r="H52" s="576"/>
      <c r="I52" s="593"/>
      <c r="J52" s="589">
        <f>D37</f>
        <v>450</v>
      </c>
      <c r="K52" s="576"/>
      <c r="L52" s="593"/>
      <c r="M52" s="589">
        <f>((J68+D68)^2+J56^2)^0.5</f>
        <v>1136.916082120745</v>
      </c>
      <c r="N52" s="576"/>
      <c r="O52" s="577"/>
      <c r="P52" s="6"/>
    </row>
    <row r="53" spans="2:16" ht="12.75" customHeight="1">
      <c r="B53" s="5"/>
      <c r="C53" s="591"/>
      <c r="D53" s="433" t="s">
        <v>44</v>
      </c>
      <c r="E53" s="434"/>
      <c r="F53" s="435"/>
      <c r="G53" s="433" t="s">
        <v>80</v>
      </c>
      <c r="H53" s="434"/>
      <c r="I53" s="435"/>
      <c r="J53" s="433" t="s">
        <v>44</v>
      </c>
      <c r="K53" s="434"/>
      <c r="L53" s="435"/>
      <c r="M53" s="539" t="s">
        <v>81</v>
      </c>
      <c r="N53" s="488"/>
      <c r="O53" s="489"/>
      <c r="P53" s="6"/>
    </row>
    <row r="54" spans="2:16" ht="12.75" customHeight="1">
      <c r="B54" s="5"/>
      <c r="C54" s="591"/>
      <c r="D54" s="390" t="s">
        <v>75</v>
      </c>
      <c r="E54" s="391"/>
      <c r="F54" s="392"/>
      <c r="G54" s="390" t="s">
        <v>83</v>
      </c>
      <c r="H54" s="391"/>
      <c r="I54" s="392"/>
      <c r="J54" s="390" t="s">
        <v>77</v>
      </c>
      <c r="K54" s="391"/>
      <c r="L54" s="392"/>
      <c r="M54" s="492" t="s">
        <v>83</v>
      </c>
      <c r="N54" s="490"/>
      <c r="O54" s="491"/>
      <c r="P54" s="6"/>
    </row>
    <row r="55" spans="2:16" ht="12.75" customHeight="1">
      <c r="B55" s="5"/>
      <c r="C55" s="591"/>
      <c r="D55" s="428" t="s">
        <v>84</v>
      </c>
      <c r="E55" s="429"/>
      <c r="F55" s="430"/>
      <c r="G55" s="428" t="s">
        <v>85</v>
      </c>
      <c r="H55" s="429"/>
      <c r="I55" s="430"/>
      <c r="J55" s="428" t="s">
        <v>86</v>
      </c>
      <c r="K55" s="429"/>
      <c r="L55" s="430"/>
      <c r="M55" s="467" t="s">
        <v>87</v>
      </c>
      <c r="N55" s="468"/>
      <c r="O55" s="469"/>
      <c r="P55" s="6"/>
    </row>
    <row r="56" spans="2:16" ht="12.75" customHeight="1">
      <c r="B56" s="5"/>
      <c r="C56" s="591"/>
      <c r="D56" s="589">
        <f>D52/2</f>
        <v>76</v>
      </c>
      <c r="E56" s="576"/>
      <c r="F56" s="593"/>
      <c r="G56" s="589">
        <f>D60/($C$12*G52*2)*360</f>
        <v>71.24536390487744</v>
      </c>
      <c r="H56" s="576"/>
      <c r="I56" s="593"/>
      <c r="J56" s="589">
        <f>J52/2</f>
        <v>225</v>
      </c>
      <c r="K56" s="576"/>
      <c r="L56" s="593"/>
      <c r="M56" s="589">
        <f>J60/($C$12*M52*2)*360</f>
        <v>71.24536390487745</v>
      </c>
      <c r="N56" s="576"/>
      <c r="O56" s="577"/>
      <c r="P56" s="6"/>
    </row>
    <row r="57" spans="2:16" ht="12.75" customHeight="1">
      <c r="B57" s="5"/>
      <c r="C57" s="591"/>
      <c r="D57" s="433" t="s">
        <v>44</v>
      </c>
      <c r="E57" s="434"/>
      <c r="F57" s="435"/>
      <c r="G57" s="433" t="s">
        <v>89</v>
      </c>
      <c r="H57" s="434"/>
      <c r="I57" s="435"/>
      <c r="J57" s="433" t="s">
        <v>44</v>
      </c>
      <c r="K57" s="434"/>
      <c r="L57" s="435"/>
      <c r="M57" s="539" t="s">
        <v>90</v>
      </c>
      <c r="N57" s="488"/>
      <c r="O57" s="489"/>
      <c r="P57" s="6"/>
    </row>
    <row r="58" spans="2:16" ht="12.75" customHeight="1">
      <c r="B58" s="5"/>
      <c r="C58" s="591"/>
      <c r="D58" s="390" t="s">
        <v>56</v>
      </c>
      <c r="E58" s="391"/>
      <c r="F58" s="392"/>
      <c r="G58" s="390" t="s">
        <v>91</v>
      </c>
      <c r="H58" s="391"/>
      <c r="I58" s="392"/>
      <c r="J58" s="390" t="s">
        <v>92</v>
      </c>
      <c r="K58" s="391"/>
      <c r="L58" s="392"/>
      <c r="M58" s="492" t="s">
        <v>91</v>
      </c>
      <c r="N58" s="490"/>
      <c r="O58" s="491"/>
      <c r="P58" s="6"/>
    </row>
    <row r="59" spans="2:16" ht="12.75" customHeight="1">
      <c r="B59" s="5"/>
      <c r="C59" s="591"/>
      <c r="D59" s="428" t="s">
        <v>93</v>
      </c>
      <c r="E59" s="429"/>
      <c r="F59" s="430"/>
      <c r="G59" s="428" t="s">
        <v>94</v>
      </c>
      <c r="H59" s="429"/>
      <c r="I59" s="430"/>
      <c r="J59" s="428" t="s">
        <v>95</v>
      </c>
      <c r="K59" s="429"/>
      <c r="L59" s="430"/>
      <c r="M59" s="467" t="s">
        <v>96</v>
      </c>
      <c r="N59" s="468"/>
      <c r="O59" s="469"/>
      <c r="P59" s="6"/>
    </row>
    <row r="60" spans="2:16" ht="12.75" customHeight="1">
      <c r="B60" s="5"/>
      <c r="C60" s="591"/>
      <c r="D60" s="589">
        <f>C12*D52</f>
        <v>477.5220833456485</v>
      </c>
      <c r="E60" s="576"/>
      <c r="F60" s="593"/>
      <c r="G60" s="589">
        <f>COS(G56/360*2*$C$12)*G52</f>
        <v>123.47021068434556</v>
      </c>
      <c r="H60" s="576"/>
      <c r="I60" s="593"/>
      <c r="J60" s="589">
        <f>J52*C12</f>
        <v>1413.7166941154069</v>
      </c>
      <c r="K60" s="576"/>
      <c r="L60" s="593"/>
      <c r="M60" s="589">
        <f>COS(M56/360*2*$C$12)*M52</f>
        <v>365.5368079470754</v>
      </c>
      <c r="N60" s="576"/>
      <c r="O60" s="577"/>
      <c r="P60" s="6"/>
    </row>
    <row r="61" spans="2:16" ht="12.75" customHeight="1">
      <c r="B61" s="5"/>
      <c r="C61" s="591"/>
      <c r="D61" s="433" t="s">
        <v>44</v>
      </c>
      <c r="E61" s="434"/>
      <c r="F61" s="435"/>
      <c r="G61" s="433" t="s">
        <v>89</v>
      </c>
      <c r="H61" s="434"/>
      <c r="I61" s="435"/>
      <c r="J61" s="433" t="s">
        <v>44</v>
      </c>
      <c r="K61" s="434"/>
      <c r="L61" s="435"/>
      <c r="M61" s="539" t="s">
        <v>90</v>
      </c>
      <c r="N61" s="488"/>
      <c r="O61" s="489"/>
      <c r="P61" s="6"/>
    </row>
    <row r="62" spans="2:16" ht="12.75" customHeight="1">
      <c r="B62" s="5"/>
      <c r="C62" s="591"/>
      <c r="D62" s="390" t="s">
        <v>97</v>
      </c>
      <c r="E62" s="391"/>
      <c r="F62" s="392"/>
      <c r="G62" s="390" t="s">
        <v>98</v>
      </c>
      <c r="H62" s="391"/>
      <c r="I62" s="392"/>
      <c r="J62" s="390" t="s">
        <v>99</v>
      </c>
      <c r="K62" s="391"/>
      <c r="L62" s="392"/>
      <c r="M62" s="492" t="s">
        <v>98</v>
      </c>
      <c r="N62" s="490"/>
      <c r="O62" s="491"/>
      <c r="P62" s="6"/>
    </row>
    <row r="63" spans="2:16" ht="12.75" customHeight="1">
      <c r="B63" s="5"/>
      <c r="C63" s="591"/>
      <c r="D63" s="428" t="s">
        <v>101</v>
      </c>
      <c r="E63" s="429"/>
      <c r="F63" s="430"/>
      <c r="G63" s="428" t="s">
        <v>102</v>
      </c>
      <c r="H63" s="429"/>
      <c r="I63" s="430"/>
      <c r="J63" s="428" t="s">
        <v>103</v>
      </c>
      <c r="K63" s="429"/>
      <c r="L63" s="430"/>
      <c r="M63" s="467" t="s">
        <v>104</v>
      </c>
      <c r="N63" s="468"/>
      <c r="O63" s="469"/>
      <c r="P63" s="6"/>
    </row>
    <row r="64" spans="2:16" ht="12.75" customHeight="1">
      <c r="B64" s="5"/>
      <c r="C64" s="591"/>
      <c r="D64" s="589">
        <f>(J56-D56)/D32</f>
        <v>0.2018970189701897</v>
      </c>
      <c r="E64" s="576"/>
      <c r="F64" s="593"/>
      <c r="G64" s="589">
        <f>SIN(G56/360*2*$C$12)*G52</f>
        <v>363.634841951602</v>
      </c>
      <c r="H64" s="576"/>
      <c r="I64" s="593"/>
      <c r="J64" s="594">
        <f>(J56-D56)/D32</f>
        <v>0.2018970189701897</v>
      </c>
      <c r="K64" s="563"/>
      <c r="L64" s="595"/>
      <c r="M64" s="589">
        <f>SIN(M56/360*2*$C$12)*M52</f>
        <v>1076.550518935664</v>
      </c>
      <c r="N64" s="576"/>
      <c r="O64" s="577"/>
      <c r="P64" s="6"/>
    </row>
    <row r="65" spans="2:16" ht="12.75" customHeight="1">
      <c r="B65" s="5"/>
      <c r="C65" s="591"/>
      <c r="D65" s="433" t="s">
        <v>44</v>
      </c>
      <c r="E65" s="434"/>
      <c r="F65" s="435"/>
      <c r="G65" s="433" t="s">
        <v>105</v>
      </c>
      <c r="H65" s="434"/>
      <c r="I65" s="435"/>
      <c r="J65" s="433" t="s">
        <v>44</v>
      </c>
      <c r="K65" s="434"/>
      <c r="L65" s="435"/>
      <c r="M65" s="488" t="s">
        <v>105</v>
      </c>
      <c r="N65" s="488"/>
      <c r="O65" s="489"/>
      <c r="P65" s="6"/>
    </row>
    <row r="66" spans="2:16" ht="12.75" customHeight="1">
      <c r="B66" s="5"/>
      <c r="C66" s="591"/>
      <c r="D66" s="390" t="s">
        <v>106</v>
      </c>
      <c r="E66" s="391"/>
      <c r="F66" s="392"/>
      <c r="G66" s="390" t="s">
        <v>107</v>
      </c>
      <c r="H66" s="391"/>
      <c r="I66" s="392"/>
      <c r="J66" s="390" t="s">
        <v>108</v>
      </c>
      <c r="K66" s="391"/>
      <c r="L66" s="392"/>
      <c r="M66" s="490" t="s">
        <v>109</v>
      </c>
      <c r="N66" s="490"/>
      <c r="O66" s="491"/>
      <c r="P66" s="6"/>
    </row>
    <row r="67" spans="2:16" ht="12.75" customHeight="1">
      <c r="B67" s="5"/>
      <c r="C67" s="591"/>
      <c r="D67" s="428" t="s">
        <v>110</v>
      </c>
      <c r="E67" s="429"/>
      <c r="F67" s="430"/>
      <c r="G67" s="428" t="s">
        <v>111</v>
      </c>
      <c r="H67" s="429"/>
      <c r="I67" s="430"/>
      <c r="J67" s="428" t="s">
        <v>112</v>
      </c>
      <c r="K67" s="429"/>
      <c r="L67" s="430"/>
      <c r="M67" s="431" t="s">
        <v>113</v>
      </c>
      <c r="N67" s="431"/>
      <c r="O67" s="432"/>
      <c r="P67" s="6"/>
    </row>
    <row r="68" spans="2:16" ht="12.75" customHeight="1" thickBot="1">
      <c r="B68" s="5"/>
      <c r="C68" s="592"/>
      <c r="D68" s="568">
        <f>D56/D64</f>
        <v>376.4295302013423</v>
      </c>
      <c r="E68" s="567"/>
      <c r="F68" s="584"/>
      <c r="G68" s="568">
        <f>((G52-G60)^2+G64^2)^0.5</f>
        <v>447.34672249491155</v>
      </c>
      <c r="H68" s="567"/>
      <c r="I68" s="584"/>
      <c r="J68" s="568">
        <f>(J56-D56)/J64</f>
        <v>738</v>
      </c>
      <c r="K68" s="567"/>
      <c r="L68" s="584"/>
      <c r="M68" s="567">
        <f>((M52-M60)^2+M64^2)^0.5</f>
        <v>1324.3817442283569</v>
      </c>
      <c r="N68" s="567"/>
      <c r="O68" s="569"/>
      <c r="P68" s="6"/>
    </row>
    <row r="69" spans="2:16" ht="12.75" customHeight="1" thickBot="1">
      <c r="B69" s="5"/>
      <c r="C69" s="180"/>
      <c r="D69" s="10"/>
      <c r="E69" s="181"/>
      <c r="F69" s="10"/>
      <c r="G69" s="10"/>
      <c r="H69" s="181"/>
      <c r="I69" s="10"/>
      <c r="J69" s="10"/>
      <c r="K69" s="181"/>
      <c r="L69" s="10"/>
      <c r="M69" s="17"/>
      <c r="N69" s="17"/>
      <c r="O69" s="29"/>
      <c r="P69" s="6"/>
    </row>
    <row r="70" spans="2:16" ht="12.75" customHeight="1">
      <c r="B70" s="5"/>
      <c r="C70" s="590" t="s">
        <v>114</v>
      </c>
      <c r="D70" s="387" t="s">
        <v>115</v>
      </c>
      <c r="E70" s="388"/>
      <c r="F70" s="389"/>
      <c r="G70" s="387" t="s">
        <v>115</v>
      </c>
      <c r="H70" s="388"/>
      <c r="I70" s="389"/>
      <c r="J70" s="387" t="s">
        <v>115</v>
      </c>
      <c r="K70" s="388"/>
      <c r="L70" s="389"/>
      <c r="M70" s="462" t="s">
        <v>115</v>
      </c>
      <c r="N70" s="463"/>
      <c r="O70" s="464"/>
      <c r="P70" s="6"/>
    </row>
    <row r="71" spans="2:16" ht="12.75" customHeight="1">
      <c r="B71" s="5"/>
      <c r="C71" s="591"/>
      <c r="D71" s="390" t="s">
        <v>53</v>
      </c>
      <c r="E71" s="391"/>
      <c r="F71" s="392"/>
      <c r="G71" s="390" t="s">
        <v>56</v>
      </c>
      <c r="H71" s="391"/>
      <c r="I71" s="392"/>
      <c r="J71" s="390" t="s">
        <v>36</v>
      </c>
      <c r="K71" s="391"/>
      <c r="L71" s="392"/>
      <c r="M71" s="492" t="s">
        <v>37</v>
      </c>
      <c r="N71" s="490"/>
      <c r="O71" s="491"/>
      <c r="P71" s="6"/>
    </row>
    <row r="72" spans="2:16" ht="12.75" customHeight="1">
      <c r="B72" s="5"/>
      <c r="C72" s="591"/>
      <c r="D72" s="428" t="s">
        <v>157</v>
      </c>
      <c r="E72" s="429"/>
      <c r="F72" s="430"/>
      <c r="G72" s="428" t="s">
        <v>117</v>
      </c>
      <c r="H72" s="429"/>
      <c r="I72" s="430"/>
      <c r="J72" s="428" t="s">
        <v>118</v>
      </c>
      <c r="K72" s="429"/>
      <c r="L72" s="430"/>
      <c r="M72" s="467" t="s">
        <v>119</v>
      </c>
      <c r="N72" s="468"/>
      <c r="O72" s="469"/>
      <c r="P72" s="6"/>
    </row>
    <row r="73" spans="2:16" ht="12.75" customHeight="1" thickBot="1">
      <c r="B73" s="5"/>
      <c r="C73" s="20"/>
      <c r="D73" s="568">
        <f>VLOOKUP(D37/3,$R$16:$S$31,2,TRUE)</f>
        <v>152</v>
      </c>
      <c r="E73" s="567"/>
      <c r="F73" s="584"/>
      <c r="G73" s="568">
        <f>D73*$C$12</f>
        <v>477.5220833456485</v>
      </c>
      <c r="H73" s="567"/>
      <c r="I73" s="584"/>
      <c r="J73" s="568">
        <f>G73+C22</f>
        <v>497.5220833456485</v>
      </c>
      <c r="K73" s="567"/>
      <c r="L73" s="584"/>
      <c r="M73" s="568">
        <v>50</v>
      </c>
      <c r="N73" s="567"/>
      <c r="O73" s="569"/>
      <c r="P73" s="6"/>
    </row>
    <row r="74" spans="2:16" ht="12.75" customHeight="1">
      <c r="B74" s="5"/>
      <c r="C74" s="19"/>
      <c r="D74" s="444" t="s">
        <v>129</v>
      </c>
      <c r="E74" s="444"/>
      <c r="F74" s="444"/>
      <c r="G74" s="444"/>
      <c r="H74" s="444"/>
      <c r="I74" s="444"/>
      <c r="J74" s="444"/>
      <c r="K74" s="444"/>
      <c r="L74" s="444"/>
      <c r="M74" s="444"/>
      <c r="N74" s="444"/>
      <c r="O74" s="14"/>
      <c r="P74" s="6"/>
    </row>
    <row r="75" spans="2:16" ht="12.75" customHeight="1" thickBot="1">
      <c r="B75" s="21"/>
      <c r="C75" s="21"/>
      <c r="D75" s="445"/>
      <c r="E75" s="445"/>
      <c r="F75" s="445"/>
      <c r="G75" s="445"/>
      <c r="H75" s="445"/>
      <c r="I75" s="445"/>
      <c r="J75" s="445"/>
      <c r="K75" s="445"/>
      <c r="L75" s="445"/>
      <c r="M75" s="445"/>
      <c r="N75" s="445"/>
      <c r="O75" s="22"/>
      <c r="P75" s="22"/>
    </row>
    <row r="76" spans="2:16" ht="12.75" customHeight="1">
      <c r="B76" s="39"/>
      <c r="C76" s="39"/>
      <c r="D76" s="40"/>
      <c r="E76" s="40"/>
      <c r="F76" s="40"/>
      <c r="G76" s="40"/>
      <c r="H76" s="40"/>
      <c r="I76" s="40"/>
      <c r="J76" s="40"/>
      <c r="K76" s="40"/>
      <c r="L76" s="40"/>
      <c r="M76" s="40"/>
      <c r="N76" s="40"/>
      <c r="O76" s="39"/>
      <c r="P76" s="39"/>
    </row>
    <row r="77" spans="2:17" ht="12.75" customHeight="1" thickBot="1">
      <c r="B77" s="39"/>
      <c r="C77" s="39"/>
      <c r="D77" s="40"/>
      <c r="E77" s="40"/>
      <c r="F77" s="40"/>
      <c r="G77" s="40"/>
      <c r="H77" s="40"/>
      <c r="I77" s="40"/>
      <c r="J77" s="40"/>
      <c r="K77" s="40"/>
      <c r="L77" s="40"/>
      <c r="M77" s="40"/>
      <c r="N77" s="40"/>
      <c r="O77" s="39"/>
      <c r="P77" s="39"/>
      <c r="Q77" s="1"/>
    </row>
    <row r="78" spans="2:16" ht="12.75" customHeight="1">
      <c r="B78" s="542" t="s">
        <v>121</v>
      </c>
      <c r="C78" s="543"/>
      <c r="D78" s="543"/>
      <c r="E78" s="543"/>
      <c r="F78" s="543"/>
      <c r="G78" s="543"/>
      <c r="H78" s="543"/>
      <c r="I78" s="543"/>
      <c r="J78" s="543"/>
      <c r="K78" s="543"/>
      <c r="L78" s="543"/>
      <c r="M78" s="543"/>
      <c r="N78" s="47"/>
      <c r="O78" s="48"/>
      <c r="P78" s="49"/>
    </row>
    <row r="79" spans="2:16" ht="12.75" customHeight="1">
      <c r="B79" s="407" t="s">
        <v>125</v>
      </c>
      <c r="C79" s="408"/>
      <c r="D79" s="408"/>
      <c r="E79" s="408"/>
      <c r="F79" s="408"/>
      <c r="G79" s="408"/>
      <c r="H79" s="408"/>
      <c r="I79" s="408"/>
      <c r="J79" s="408"/>
      <c r="K79" s="408"/>
      <c r="L79" s="408"/>
      <c r="M79" s="408"/>
      <c r="N79" s="39"/>
      <c r="O79" s="39"/>
      <c r="P79" s="50"/>
    </row>
    <row r="80" spans="2:16" ht="12.75" customHeight="1">
      <c r="B80" s="439" t="s">
        <v>122</v>
      </c>
      <c r="C80" s="440"/>
      <c r="D80" s="440"/>
      <c r="E80" s="440"/>
      <c r="F80" s="440"/>
      <c r="G80" s="440"/>
      <c r="H80" s="440"/>
      <c r="I80" s="440"/>
      <c r="J80" s="440"/>
      <c r="K80" s="440"/>
      <c r="L80" s="440"/>
      <c r="M80" s="440"/>
      <c r="N80" s="453">
        <f>D8</f>
        <v>39326.529861111114</v>
      </c>
      <c r="O80" s="453"/>
      <c r="P80" s="454"/>
    </row>
    <row r="81" spans="2:16" ht="12.75" customHeight="1">
      <c r="B81" s="198"/>
      <c r="C81" s="199"/>
      <c r="D81" s="199"/>
      <c r="E81" s="199"/>
      <c r="F81" s="199"/>
      <c r="G81" s="199"/>
      <c r="H81" s="199"/>
      <c r="I81" s="199"/>
      <c r="J81" s="199"/>
      <c r="K81" s="199"/>
      <c r="L81" s="199"/>
      <c r="M81" s="200"/>
      <c r="N81" s="596" t="s">
        <v>136</v>
      </c>
      <c r="O81" s="555"/>
      <c r="P81" s="202"/>
    </row>
    <row r="82" spans="2:16" ht="12.75" customHeight="1">
      <c r="B82" s="603" t="s">
        <v>3</v>
      </c>
      <c r="C82" s="604"/>
      <c r="D82" s="604"/>
      <c r="E82" s="203"/>
      <c r="F82" s="199"/>
      <c r="G82" s="199"/>
      <c r="H82" s="199"/>
      <c r="I82" s="199"/>
      <c r="J82" s="199"/>
      <c r="K82" s="199"/>
      <c r="L82" s="199"/>
      <c r="M82" s="199"/>
      <c r="N82" s="204"/>
      <c r="O82" s="597" t="s">
        <v>132</v>
      </c>
      <c r="P82" s="598"/>
    </row>
    <row r="83" spans="2:16" ht="12.75" customHeight="1">
      <c r="B83" s="198"/>
      <c r="C83" s="203"/>
      <c r="D83" s="203"/>
      <c r="E83" s="203"/>
      <c r="F83" s="199"/>
      <c r="G83" s="199"/>
      <c r="H83" s="23">
        <f>D27/2</f>
        <v>56.25</v>
      </c>
      <c r="I83" s="199"/>
      <c r="J83" s="199"/>
      <c r="K83" s="199"/>
      <c r="L83" s="186">
        <f>H83</f>
        <v>56.25</v>
      </c>
      <c r="M83" s="199"/>
      <c r="N83" s="206"/>
      <c r="O83" s="556" t="s">
        <v>133</v>
      </c>
      <c r="P83" s="557"/>
    </row>
    <row r="84" spans="2:16" ht="12.75" customHeight="1">
      <c r="B84" s="208"/>
      <c r="C84" s="563">
        <f>D37</f>
        <v>450</v>
      </c>
      <c r="D84" s="563"/>
      <c r="E84" s="186"/>
      <c r="F84" s="186"/>
      <c r="G84" s="602">
        <f>C22/2</f>
        <v>10</v>
      </c>
      <c r="H84" s="199"/>
      <c r="I84" s="199"/>
      <c r="J84" s="186">
        <f>G27*3+C22</f>
        <v>695</v>
      </c>
      <c r="K84" s="199"/>
      <c r="L84" s="199"/>
      <c r="M84" s="186"/>
      <c r="N84" s="206"/>
      <c r="O84" s="556" t="s">
        <v>134</v>
      </c>
      <c r="P84" s="557"/>
    </row>
    <row r="85" spans="2:16" ht="12.75" customHeight="1">
      <c r="B85" s="210"/>
      <c r="C85" s="30"/>
      <c r="D85" s="211">
        <f>M22</f>
        <v>194.8557158514987</v>
      </c>
      <c r="E85" s="186"/>
      <c r="F85" s="23"/>
      <c r="G85" s="602"/>
      <c r="H85" s="23"/>
      <c r="I85" s="23">
        <f>G27</f>
        <v>225</v>
      </c>
      <c r="J85" s="212">
        <f>D27</f>
        <v>112.5</v>
      </c>
      <c r="K85" s="212">
        <f>I85</f>
        <v>225</v>
      </c>
      <c r="L85" s="186"/>
      <c r="M85" s="23">
        <f>C22/2</f>
        <v>10</v>
      </c>
      <c r="N85" s="213"/>
      <c r="O85" s="599" t="s">
        <v>130</v>
      </c>
      <c r="P85" s="600"/>
    </row>
    <row r="86" spans="2:16" ht="12.75" customHeight="1">
      <c r="B86" s="198"/>
      <c r="C86" s="199"/>
      <c r="D86" s="199"/>
      <c r="E86" s="199"/>
      <c r="F86" s="199"/>
      <c r="G86" s="23">
        <f>C22</f>
        <v>20</v>
      </c>
      <c r="H86" s="199"/>
      <c r="I86" s="199"/>
      <c r="J86" s="26"/>
      <c r="K86" s="199"/>
      <c r="L86" s="563">
        <f>H83</f>
        <v>56.25</v>
      </c>
      <c r="M86" s="563"/>
      <c r="N86" s="556"/>
      <c r="O86" s="556"/>
      <c r="P86" s="557"/>
    </row>
    <row r="87" spans="2:16" ht="12.75" customHeight="1">
      <c r="B87" s="553">
        <f>D27</f>
        <v>112.5</v>
      </c>
      <c r="C87" s="199"/>
      <c r="D87" s="199"/>
      <c r="E87" s="215"/>
      <c r="F87" s="26"/>
      <c r="G87" s="199"/>
      <c r="H87" s="199"/>
      <c r="I87" s="199"/>
      <c r="J87" s="199"/>
      <c r="K87" s="199"/>
      <c r="L87" s="199"/>
      <c r="M87" s="199"/>
      <c r="N87" s="556"/>
      <c r="O87" s="556"/>
      <c r="P87" s="557"/>
    </row>
    <row r="88" spans="2:16" ht="12.75" customHeight="1">
      <c r="B88" s="553"/>
      <c r="C88" s="199"/>
      <c r="D88" s="199"/>
      <c r="E88" s="216"/>
      <c r="F88" s="215">
        <f>(D37-D42)/2</f>
        <v>112.5</v>
      </c>
      <c r="G88" s="199"/>
      <c r="H88" s="199"/>
      <c r="I88" s="199"/>
      <c r="J88" s="199"/>
      <c r="K88" s="199"/>
      <c r="L88" s="199"/>
      <c r="M88" s="199"/>
      <c r="N88" s="556" t="s">
        <v>141</v>
      </c>
      <c r="O88" s="556"/>
      <c r="P88" s="557"/>
    </row>
    <row r="89" spans="2:16" ht="12.75" customHeight="1">
      <c r="B89" s="198"/>
      <c r="C89" s="217"/>
      <c r="D89" s="199"/>
      <c r="E89" s="186"/>
      <c r="F89" s="186"/>
      <c r="G89" s="199"/>
      <c r="H89" s="218"/>
      <c r="I89" s="219"/>
      <c r="J89" s="219"/>
      <c r="K89" s="558" t="s">
        <v>131</v>
      </c>
      <c r="L89" s="199"/>
      <c r="M89" s="199"/>
      <c r="N89" s="556"/>
      <c r="O89" s="556"/>
      <c r="P89" s="557"/>
    </row>
    <row r="90" spans="2:16" ht="12.75" customHeight="1">
      <c r="B90" s="198"/>
      <c r="C90" s="199"/>
      <c r="D90" s="220">
        <f>M26</f>
        <v>194.8557158514987</v>
      </c>
      <c r="E90" s="564">
        <f>G42</f>
        <v>112.5</v>
      </c>
      <c r="F90" s="26"/>
      <c r="G90" s="186">
        <f>D37</f>
        <v>450</v>
      </c>
      <c r="H90" s="199"/>
      <c r="I90" s="219"/>
      <c r="J90" s="219"/>
      <c r="K90" s="558"/>
      <c r="L90" s="199"/>
      <c r="M90" s="186">
        <f>D37+G100</f>
        <v>506.25</v>
      </c>
      <c r="N90" s="221" t="s">
        <v>13</v>
      </c>
      <c r="O90" s="207"/>
      <c r="P90" s="222"/>
    </row>
    <row r="91" spans="2:16" ht="12.75" customHeight="1">
      <c r="B91" s="223"/>
      <c r="C91" s="201"/>
      <c r="D91" s="199"/>
      <c r="E91" s="564"/>
      <c r="F91" s="224"/>
      <c r="G91" s="199"/>
      <c r="H91" s="199"/>
      <c r="I91" s="219"/>
      <c r="J91" s="219"/>
      <c r="K91" s="219"/>
      <c r="L91" s="199"/>
      <c r="M91" s="199"/>
      <c r="N91" s="205" t="s">
        <v>16</v>
      </c>
      <c r="O91" s="205"/>
      <c r="P91" s="222"/>
    </row>
    <row r="92" spans="2:16" ht="12.75" customHeight="1">
      <c r="B92" s="554" t="s">
        <v>15</v>
      </c>
      <c r="C92" s="555"/>
      <c r="D92" s="199"/>
      <c r="E92" s="199"/>
      <c r="F92" s="199"/>
      <c r="G92" s="199"/>
      <c r="H92" s="199"/>
      <c r="I92" s="199"/>
      <c r="J92" s="199"/>
      <c r="K92" s="199"/>
      <c r="L92" s="199"/>
      <c r="M92" s="199"/>
      <c r="N92" s="199" t="s">
        <v>22</v>
      </c>
      <c r="O92" s="199"/>
      <c r="P92" s="222"/>
    </row>
    <row r="93" spans="2:16" ht="12.75" customHeight="1">
      <c r="B93" s="198"/>
      <c r="C93" s="199"/>
      <c r="D93" s="199"/>
      <c r="E93" s="225">
        <f>G37</f>
        <v>225</v>
      </c>
      <c r="F93" s="186"/>
      <c r="G93" s="199"/>
      <c r="H93" s="199"/>
      <c r="I93" s="199"/>
      <c r="J93" s="199"/>
      <c r="K93" s="199"/>
      <c r="L93" s="199"/>
      <c r="M93" s="199"/>
      <c r="N93" s="226"/>
      <c r="O93" s="226"/>
      <c r="P93" s="222"/>
    </row>
    <row r="94" spans="2:16" ht="12.75" customHeight="1">
      <c r="B94" s="198"/>
      <c r="C94" s="199"/>
      <c r="D94" s="199"/>
      <c r="E94" s="199"/>
      <c r="F94" s="199"/>
      <c r="G94" s="23"/>
      <c r="H94" s="199"/>
      <c r="I94" s="199"/>
      <c r="J94" s="199"/>
      <c r="K94" s="199"/>
      <c r="L94" s="199"/>
      <c r="M94" s="199"/>
      <c r="N94" s="226"/>
      <c r="O94" s="226"/>
      <c r="P94" s="222"/>
    </row>
    <row r="95" spans="2:16" ht="12.75" customHeight="1">
      <c r="B95" s="198"/>
      <c r="C95" s="199"/>
      <c r="D95" s="227"/>
      <c r="E95" s="199"/>
      <c r="F95" s="199"/>
      <c r="G95" s="23"/>
      <c r="H95" s="199"/>
      <c r="I95" s="199"/>
      <c r="J95" s="186"/>
      <c r="K95" s="199"/>
      <c r="L95" s="199"/>
      <c r="M95" s="26"/>
      <c r="N95" s="228"/>
      <c r="O95" s="28"/>
      <c r="P95" s="222"/>
    </row>
    <row r="96" spans="2:17" ht="12.75" customHeight="1">
      <c r="B96" s="198"/>
      <c r="C96" s="199"/>
      <c r="D96" s="199"/>
      <c r="E96" s="199"/>
      <c r="F96" s="199"/>
      <c r="G96" s="229"/>
      <c r="H96" s="199"/>
      <c r="I96" s="199"/>
      <c r="J96" s="199"/>
      <c r="K96" s="199"/>
      <c r="L96" s="199"/>
      <c r="M96" s="199"/>
      <c r="N96" s="23"/>
      <c r="O96" s="28"/>
      <c r="P96" s="230"/>
      <c r="Q96" s="1"/>
    </row>
    <row r="97" spans="2:17" ht="12.75" customHeight="1">
      <c r="B97" s="198"/>
      <c r="C97" s="199"/>
      <c r="D97" s="199"/>
      <c r="E97" s="199"/>
      <c r="F97" s="199"/>
      <c r="G97" s="229"/>
      <c r="H97" s="23"/>
      <c r="I97" s="199"/>
      <c r="J97" s="199"/>
      <c r="K97" s="227">
        <f>M37+C22</f>
        <v>1433.7166941154069</v>
      </c>
      <c r="L97" s="186"/>
      <c r="M97" s="199"/>
      <c r="N97" s="199"/>
      <c r="O97" s="199"/>
      <c r="P97" s="197"/>
      <c r="Q97" s="1"/>
    </row>
    <row r="98" spans="2:17" ht="12.75" customHeight="1">
      <c r="B98" s="34"/>
      <c r="C98" s="31">
        <f>D37</f>
        <v>450</v>
      </c>
      <c r="D98" s="26"/>
      <c r="E98" s="186">
        <f>D37</f>
        <v>450</v>
      </c>
      <c r="F98" s="199"/>
      <c r="G98" s="231">
        <f>C22/2</f>
        <v>10</v>
      </c>
      <c r="H98" s="220"/>
      <c r="I98" s="199"/>
      <c r="J98" s="199"/>
      <c r="K98" s="232">
        <f>M37</f>
        <v>1413.7166941154069</v>
      </c>
      <c r="L98" s="186"/>
      <c r="M98" s="199"/>
      <c r="N98" s="199"/>
      <c r="O98" s="233">
        <f>C22/2</f>
        <v>10</v>
      </c>
      <c r="P98" s="234"/>
      <c r="Q98" s="1"/>
    </row>
    <row r="99" spans="2:17" ht="12.75" customHeight="1">
      <c r="B99" s="198"/>
      <c r="C99" s="199"/>
      <c r="D99" s="199"/>
      <c r="E99" s="199"/>
      <c r="F99" s="199"/>
      <c r="G99" s="235">
        <f>M12</f>
        <v>50</v>
      </c>
      <c r="H99" s="199"/>
      <c r="I99" s="224"/>
      <c r="J99" s="186">
        <f>C22/2</f>
        <v>10</v>
      </c>
      <c r="K99" s="215"/>
      <c r="L99" s="201"/>
      <c r="M99" s="224"/>
      <c r="N99" s="224"/>
      <c r="O99" s="224"/>
      <c r="P99" s="222"/>
      <c r="Q99" s="1"/>
    </row>
    <row r="100" spans="2:17" ht="12.75" customHeight="1">
      <c r="B100" s="198"/>
      <c r="C100" s="232">
        <f>D47</f>
        <v>56.25</v>
      </c>
      <c r="D100" s="199"/>
      <c r="E100" s="199"/>
      <c r="F100" s="199"/>
      <c r="G100" s="235">
        <f>D47</f>
        <v>56.25</v>
      </c>
      <c r="H100" s="199"/>
      <c r="I100" s="199"/>
      <c r="J100" s="186"/>
      <c r="K100" s="199"/>
      <c r="L100" s="199"/>
      <c r="M100" s="199"/>
      <c r="N100" s="199"/>
      <c r="O100" s="199"/>
      <c r="P100" s="222"/>
      <c r="Q100" s="1"/>
    </row>
    <row r="101" spans="2:17" ht="12.75" customHeight="1">
      <c r="B101" s="34">
        <f>G27</f>
        <v>225</v>
      </c>
      <c r="C101" s="199"/>
      <c r="D101" s="199"/>
      <c r="E101" s="199"/>
      <c r="F101" s="199"/>
      <c r="G101" s="199"/>
      <c r="H101" s="199"/>
      <c r="I101" s="199"/>
      <c r="J101" s="23"/>
      <c r="K101" s="199"/>
      <c r="L101" s="555" t="s">
        <v>39</v>
      </c>
      <c r="M101" s="555"/>
      <c r="N101" s="199"/>
      <c r="O101" s="199"/>
      <c r="P101" s="222"/>
      <c r="Q101" s="1"/>
    </row>
    <row r="102" spans="2:17" ht="12.75" customHeight="1">
      <c r="B102" s="198"/>
      <c r="C102" s="199">
        <f>D37</f>
        <v>450</v>
      </c>
      <c r="D102" s="199"/>
      <c r="E102" s="199"/>
      <c r="F102" s="199"/>
      <c r="G102" s="199"/>
      <c r="H102" s="199"/>
      <c r="I102" s="199"/>
      <c r="J102" s="199"/>
      <c r="K102" s="199"/>
      <c r="L102" s="199"/>
      <c r="M102" s="199"/>
      <c r="N102" s="199"/>
      <c r="O102" s="199"/>
      <c r="P102" s="222"/>
      <c r="Q102" s="1"/>
    </row>
    <row r="103" spans="2:17" ht="12.75" customHeight="1">
      <c r="B103" s="196"/>
      <c r="C103" s="26">
        <f>M30</f>
        <v>231.9246914409934</v>
      </c>
      <c r="D103" s="28"/>
      <c r="E103" s="28"/>
      <c r="F103" s="28"/>
      <c r="G103" s="28"/>
      <c r="H103" s="199"/>
      <c r="I103" s="199"/>
      <c r="J103" s="212">
        <f>M30</f>
        <v>231.9246914409934</v>
      </c>
      <c r="K103" s="199"/>
      <c r="L103" s="199"/>
      <c r="M103" s="199"/>
      <c r="N103" s="199"/>
      <c r="O103" s="217">
        <f>J37+C22</f>
        <v>576.25</v>
      </c>
      <c r="P103" s="236"/>
      <c r="Q103" s="1"/>
    </row>
    <row r="104" spans="2:17" ht="12.75" customHeight="1">
      <c r="B104" s="208"/>
      <c r="C104" s="28"/>
      <c r="D104" s="28"/>
      <c r="E104" s="28"/>
      <c r="F104" s="28"/>
      <c r="H104" s="199"/>
      <c r="I104" s="199"/>
      <c r="J104" s="28"/>
      <c r="K104" s="237"/>
      <c r="L104" s="237"/>
      <c r="M104" s="237"/>
      <c r="N104" s="237"/>
      <c r="O104" s="215">
        <f>J37</f>
        <v>556.25</v>
      </c>
      <c r="P104" s="238"/>
      <c r="Q104" s="1"/>
    </row>
    <row r="105" spans="2:17" ht="12.75" customHeight="1">
      <c r="B105" s="239">
        <f>D37+G100</f>
        <v>506.25</v>
      </c>
      <c r="C105" s="28"/>
      <c r="D105" s="28"/>
      <c r="E105" s="28"/>
      <c r="F105" s="28"/>
      <c r="G105" s="186"/>
      <c r="H105" s="199"/>
      <c r="I105" s="199"/>
      <c r="J105" s="186"/>
      <c r="K105" s="209"/>
      <c r="L105" s="237"/>
      <c r="M105" s="237"/>
      <c r="N105" s="237"/>
      <c r="O105" s="215"/>
      <c r="P105" s="240"/>
      <c r="Q105" s="1"/>
    </row>
    <row r="106" spans="2:17" ht="12.75" customHeight="1">
      <c r="B106" s="198"/>
      <c r="C106" s="1"/>
      <c r="D106" s="28"/>
      <c r="E106" s="28"/>
      <c r="F106" s="199"/>
      <c r="G106" s="212">
        <f>D47</f>
        <v>56.25</v>
      </c>
      <c r="H106" s="199"/>
      <c r="I106" s="199"/>
      <c r="J106" s="217">
        <f>C22/2</f>
        <v>10</v>
      </c>
      <c r="K106" s="199"/>
      <c r="L106" s="199"/>
      <c r="M106" s="199"/>
      <c r="N106" s="199"/>
      <c r="O106" s="199"/>
      <c r="P106" s="222"/>
      <c r="Q106" s="1"/>
    </row>
    <row r="107" spans="2:17" ht="12.75" customHeight="1">
      <c r="B107" s="208"/>
      <c r="C107" s="28"/>
      <c r="D107" s="28"/>
      <c r="E107" s="28"/>
      <c r="F107" s="28"/>
      <c r="G107" s="212">
        <f>D37/8+D47</f>
        <v>112.5</v>
      </c>
      <c r="H107" s="199"/>
      <c r="I107" s="224"/>
      <c r="J107" s="199"/>
      <c r="K107" s="199"/>
      <c r="L107" s="199"/>
      <c r="M107" s="199"/>
      <c r="N107" s="199"/>
      <c r="O107" s="199"/>
      <c r="P107" s="222"/>
      <c r="Q107" s="1"/>
    </row>
    <row r="108" spans="2:17" ht="12.75" customHeight="1">
      <c r="B108" s="554" t="s">
        <v>50</v>
      </c>
      <c r="C108" s="555"/>
      <c r="D108" s="28"/>
      <c r="E108" s="28"/>
      <c r="F108" s="28"/>
      <c r="G108" s="241"/>
      <c r="H108" s="199"/>
      <c r="I108" s="199"/>
      <c r="J108" s="227"/>
      <c r="K108" s="199"/>
      <c r="L108" s="199"/>
      <c r="M108" s="199"/>
      <c r="N108" s="199"/>
      <c r="O108" s="199"/>
      <c r="P108" s="222"/>
      <c r="Q108" s="1"/>
    </row>
    <row r="109" spans="2:17" ht="12.75" customHeight="1">
      <c r="B109" s="223"/>
      <c r="C109" s="186"/>
      <c r="D109" s="186">
        <f>(D37-D42)/2</f>
        <v>112.5</v>
      </c>
      <c r="E109" s="186">
        <f>D42</f>
        <v>225</v>
      </c>
      <c r="F109" s="186">
        <f>D109</f>
        <v>112.5</v>
      </c>
      <c r="G109" s="26">
        <f>C22</f>
        <v>20</v>
      </c>
      <c r="H109" s="199"/>
      <c r="I109" s="199"/>
      <c r="J109" s="199"/>
      <c r="K109" s="199"/>
      <c r="L109" s="199"/>
      <c r="M109" s="199"/>
      <c r="N109" s="199"/>
      <c r="O109" s="199"/>
      <c r="P109" s="222"/>
      <c r="Q109" s="1"/>
    </row>
    <row r="110" spans="2:17" ht="12.75" customHeight="1">
      <c r="B110" s="208"/>
      <c r="C110" s="28"/>
      <c r="D110" s="28"/>
      <c r="E110" s="23"/>
      <c r="F110" s="28"/>
      <c r="G110" s="199"/>
      <c r="H110" s="199"/>
      <c r="I110" s="199"/>
      <c r="J110" s="199"/>
      <c r="K110" s="199"/>
      <c r="L110" s="199"/>
      <c r="M110" s="199"/>
      <c r="N110" s="199"/>
      <c r="O110" s="216"/>
      <c r="P110" s="242"/>
      <c r="Q110" s="1"/>
    </row>
    <row r="111" spans="2:17" ht="12.75" customHeight="1">
      <c r="B111" s="208"/>
      <c r="C111" s="30"/>
      <c r="D111" s="26">
        <f>D37/2</f>
        <v>225</v>
      </c>
      <c r="E111" s="26"/>
      <c r="F111" s="215">
        <f>D37/2</f>
        <v>225</v>
      </c>
      <c r="G111" s="227"/>
      <c r="H111" s="243"/>
      <c r="I111" s="199"/>
      <c r="J111" s="199"/>
      <c r="K111" s="199"/>
      <c r="L111" s="199"/>
      <c r="M111" s="199"/>
      <c r="N111" s="199"/>
      <c r="O111" s="244">
        <f>C22</f>
        <v>20</v>
      </c>
      <c r="P111" s="245"/>
      <c r="Q111" s="1"/>
    </row>
    <row r="112" spans="2:17" ht="12.75" customHeight="1">
      <c r="B112" s="208"/>
      <c r="C112" s="28"/>
      <c r="D112" s="186"/>
      <c r="E112" s="186"/>
      <c r="F112" s="186"/>
      <c r="G112" s="243"/>
      <c r="H112" s="243"/>
      <c r="I112" s="26"/>
      <c r="J112" s="217"/>
      <c r="K112" s="28"/>
      <c r="L112" s="199"/>
      <c r="M112" s="199"/>
      <c r="N112" s="199"/>
      <c r="O112" s="244"/>
      <c r="P112" s="245"/>
      <c r="Q112" s="1"/>
    </row>
    <row r="113" spans="2:17" ht="12.75" customHeight="1">
      <c r="B113" s="208"/>
      <c r="C113" s="28"/>
      <c r="D113" s="28"/>
      <c r="E113" s="28"/>
      <c r="F113" s="28"/>
      <c r="G113" s="243">
        <f>C22/2</f>
        <v>10</v>
      </c>
      <c r="H113" s="232">
        <f>M28</f>
        <v>235.61944901923448</v>
      </c>
      <c r="I113" s="26"/>
      <c r="J113" s="217">
        <f>C22/2</f>
        <v>10</v>
      </c>
      <c r="K113" s="23"/>
      <c r="L113" s="199"/>
      <c r="M113" s="199"/>
      <c r="N113" s="199"/>
      <c r="O113" s="199"/>
      <c r="P113" s="246"/>
      <c r="Q113" s="1"/>
    </row>
    <row r="114" spans="2:17" ht="12.75" customHeight="1">
      <c r="B114" s="208"/>
      <c r="C114" s="28"/>
      <c r="D114" s="28"/>
      <c r="E114" s="28"/>
      <c r="F114" s="28"/>
      <c r="G114" s="28"/>
      <c r="H114" s="26">
        <f>C22+M28</f>
        <v>255.61944901923448</v>
      </c>
      <c r="I114" s="199"/>
      <c r="J114" s="199"/>
      <c r="K114" s="199"/>
      <c r="L114" s="199"/>
      <c r="M114" s="199"/>
      <c r="N114" s="199"/>
      <c r="O114" s="199"/>
      <c r="P114" s="222"/>
      <c r="Q114" s="1"/>
    </row>
    <row r="115" spans="2:17" ht="12.75" customHeight="1">
      <c r="B115" s="208"/>
      <c r="C115" s="28"/>
      <c r="D115" s="28"/>
      <c r="E115" s="28"/>
      <c r="F115" s="28"/>
      <c r="G115" s="28"/>
      <c r="H115" s="199"/>
      <c r="I115" s="199"/>
      <c r="J115" s="199"/>
      <c r="K115" s="199"/>
      <c r="L115" s="199"/>
      <c r="M115" s="199"/>
      <c r="N115" s="199"/>
      <c r="O115" s="199"/>
      <c r="P115" s="222"/>
      <c r="Q115" s="1"/>
    </row>
    <row r="116" spans="2:17" ht="12.75" customHeight="1">
      <c r="B116" s="208"/>
      <c r="C116" s="28"/>
      <c r="D116" s="199"/>
      <c r="E116" s="28"/>
      <c r="F116" s="28"/>
      <c r="G116" s="199"/>
      <c r="H116" s="199"/>
      <c r="I116" s="199"/>
      <c r="J116" s="186">
        <f>J117+M116+G117</f>
        <v>726.8583470577034</v>
      </c>
      <c r="K116" s="199"/>
      <c r="L116" s="199"/>
      <c r="M116" s="23">
        <f>C22/2</f>
        <v>10</v>
      </c>
      <c r="N116" s="199"/>
      <c r="O116" s="199"/>
      <c r="P116" s="222"/>
      <c r="Q116" s="1"/>
    </row>
    <row r="117" spans="1:17" ht="12.75" customHeight="1">
      <c r="A117" s="41"/>
      <c r="B117" s="208"/>
      <c r="C117" s="28"/>
      <c r="D117" s="28"/>
      <c r="E117" s="28"/>
      <c r="F117" s="199"/>
      <c r="G117" s="26">
        <f>C22/2</f>
        <v>10</v>
      </c>
      <c r="H117" s="199"/>
      <c r="I117" s="199"/>
      <c r="J117" s="31">
        <f>M42</f>
        <v>706.8583470577034</v>
      </c>
      <c r="K117" s="199"/>
      <c r="L117" s="199"/>
      <c r="M117" s="186"/>
      <c r="N117" s="199"/>
      <c r="O117" s="199"/>
      <c r="P117" s="222"/>
      <c r="Q117" s="1"/>
    </row>
    <row r="118" spans="2:17" ht="12.75" customHeight="1">
      <c r="B118" s="196"/>
      <c r="C118" s="186"/>
      <c r="D118" s="28"/>
      <c r="E118" s="28"/>
      <c r="F118" s="28"/>
      <c r="G118" s="199"/>
      <c r="H118" s="199"/>
      <c r="I118" s="199"/>
      <c r="J118" s="199"/>
      <c r="K118" s="199"/>
      <c r="L118" s="199"/>
      <c r="M118" s="199"/>
      <c r="N118" s="199"/>
      <c r="O118" s="199"/>
      <c r="P118" s="222"/>
      <c r="Q118" s="1"/>
    </row>
    <row r="119" spans="2:17" ht="12.75" customHeight="1">
      <c r="B119" s="208"/>
      <c r="C119" s="28"/>
      <c r="D119" s="199"/>
      <c r="E119" s="28"/>
      <c r="F119" s="28"/>
      <c r="G119" s="199"/>
      <c r="H119" s="199"/>
      <c r="I119" s="199"/>
      <c r="J119" s="199"/>
      <c r="K119" s="199"/>
      <c r="L119" s="199"/>
      <c r="M119" s="23"/>
      <c r="N119" s="199"/>
      <c r="O119" s="199"/>
      <c r="P119" s="222"/>
      <c r="Q119" s="1"/>
    </row>
    <row r="120" spans="2:17" ht="12.75" customHeight="1">
      <c r="B120" s="208"/>
      <c r="C120" s="28"/>
      <c r="D120" s="28"/>
      <c r="E120" s="28"/>
      <c r="F120" s="28"/>
      <c r="G120" s="199"/>
      <c r="H120" s="199"/>
      <c r="I120" s="199"/>
      <c r="J120" s="199"/>
      <c r="K120" s="199"/>
      <c r="L120" s="199"/>
      <c r="M120" s="199"/>
      <c r="N120" s="199"/>
      <c r="O120" s="199"/>
      <c r="P120" s="222"/>
      <c r="Q120" s="1"/>
    </row>
    <row r="121" spans="2:17" ht="12.75" customHeight="1">
      <c r="B121" s="208"/>
      <c r="C121" s="28"/>
      <c r="D121" s="28"/>
      <c r="E121" s="28"/>
      <c r="F121" s="28"/>
      <c r="G121" s="199"/>
      <c r="H121" s="199"/>
      <c r="I121" s="566" t="s">
        <v>72</v>
      </c>
      <c r="J121" s="566"/>
      <c r="K121" s="566"/>
      <c r="L121" s="199"/>
      <c r="M121" s="199"/>
      <c r="N121" s="199"/>
      <c r="O121" s="199"/>
      <c r="P121" s="222"/>
      <c r="Q121" s="1"/>
    </row>
    <row r="122" spans="2:17" ht="12.75" customHeight="1">
      <c r="B122" s="208"/>
      <c r="C122" s="28"/>
      <c r="D122" s="28"/>
      <c r="E122" s="28"/>
      <c r="F122" s="28"/>
      <c r="G122" s="199"/>
      <c r="H122" s="199"/>
      <c r="I122" s="237"/>
      <c r="J122" s="237"/>
      <c r="K122" s="237"/>
      <c r="L122" s="199"/>
      <c r="M122" s="23">
        <f>J42</f>
        <v>450.6746914409934</v>
      </c>
      <c r="N122" s="199"/>
      <c r="O122" s="199"/>
      <c r="P122" s="222"/>
      <c r="Q122" s="1"/>
    </row>
    <row r="123" spans="2:17" ht="12.75" customHeight="1">
      <c r="B123" s="208"/>
      <c r="C123" s="28"/>
      <c r="D123" s="28"/>
      <c r="E123" s="28"/>
      <c r="F123" s="28"/>
      <c r="G123" s="186">
        <f>D32</f>
        <v>738</v>
      </c>
      <c r="H123" s="199"/>
      <c r="I123" s="237"/>
      <c r="J123" s="237"/>
      <c r="K123" s="237"/>
      <c r="L123" s="199"/>
      <c r="M123" s="199"/>
      <c r="N123" s="199"/>
      <c r="O123" s="199"/>
      <c r="P123" s="222"/>
      <c r="Q123" s="1"/>
    </row>
    <row r="124" spans="2:17" ht="12.75" customHeight="1">
      <c r="B124" s="208"/>
      <c r="C124" s="30"/>
      <c r="D124" s="186">
        <f>M52-G52</f>
        <v>752.8910943821822</v>
      </c>
      <c r="E124" s="23"/>
      <c r="F124" s="28"/>
      <c r="G124" s="199"/>
      <c r="H124" s="199"/>
      <c r="I124" s="199"/>
      <c r="J124" s="199"/>
      <c r="K124" s="199"/>
      <c r="L124" s="199"/>
      <c r="M124" s="199"/>
      <c r="N124" s="199"/>
      <c r="O124" s="199"/>
      <c r="P124" s="222"/>
      <c r="Q124" s="1"/>
    </row>
    <row r="125" spans="2:17" ht="12.75" customHeight="1">
      <c r="B125" s="208"/>
      <c r="C125" s="28"/>
      <c r="D125" s="28"/>
      <c r="E125" s="28"/>
      <c r="F125" s="28"/>
      <c r="G125" s="199"/>
      <c r="H125" s="199"/>
      <c r="I125" s="199"/>
      <c r="J125" s="199"/>
      <c r="K125" s="199"/>
      <c r="L125" s="199"/>
      <c r="M125" s="199"/>
      <c r="N125" s="199"/>
      <c r="O125" s="199"/>
      <c r="P125" s="222"/>
      <c r="Q125" s="1"/>
    </row>
    <row r="126" spans="2:17" ht="12.75" customHeight="1">
      <c r="B126" s="208"/>
      <c r="C126" s="28"/>
      <c r="D126" s="28"/>
      <c r="E126" s="28"/>
      <c r="F126" s="28"/>
      <c r="G126" s="199"/>
      <c r="H126" s="199"/>
      <c r="I126" s="199"/>
      <c r="J126" s="199"/>
      <c r="K126" s="199"/>
      <c r="L126" s="199"/>
      <c r="M126" s="199"/>
      <c r="N126" s="199"/>
      <c r="O126" s="199"/>
      <c r="P126" s="222"/>
      <c r="Q126" s="1"/>
    </row>
    <row r="127" spans="2:17" ht="12.75" customHeight="1">
      <c r="B127" s="34">
        <f>M73-C22/2+D32+D37+D47+M12</f>
        <v>1334.25</v>
      </c>
      <c r="C127" s="28"/>
      <c r="D127" s="28"/>
      <c r="E127" s="28"/>
      <c r="F127" s="28"/>
      <c r="G127" s="199"/>
      <c r="H127" s="199"/>
      <c r="I127" s="199"/>
      <c r="J127" s="199"/>
      <c r="K127" s="199"/>
      <c r="L127" s="199"/>
      <c r="M127" s="199"/>
      <c r="N127" s="199"/>
      <c r="O127" s="199"/>
      <c r="P127" s="222"/>
      <c r="Q127" s="1"/>
    </row>
    <row r="128" spans="2:17" ht="12.75" customHeight="1">
      <c r="B128" s="208"/>
      <c r="C128" s="28"/>
      <c r="D128" s="28"/>
      <c r="E128" s="28"/>
      <c r="F128" s="28"/>
      <c r="G128" s="28"/>
      <c r="H128" s="199"/>
      <c r="I128" s="39"/>
      <c r="J128" s="84">
        <f>J47-L48</f>
        <v>124.61104773224818</v>
      </c>
      <c r="K128" s="84" t="str">
        <f>CONCATENATE("was computed from Cornell University + ",L48," for seam clearance")</f>
        <v>was computed from Cornell University + 3 for seam clearance</v>
      </c>
      <c r="L128" s="39"/>
      <c r="M128" s="199"/>
      <c r="N128" s="199"/>
      <c r="O128" s="199"/>
      <c r="P128" s="222"/>
      <c r="Q128" s="1"/>
    </row>
    <row r="129" spans="2:17" ht="12.75" customHeight="1">
      <c r="B129" s="208"/>
      <c r="C129" s="28"/>
      <c r="D129" s="186"/>
      <c r="E129" s="186"/>
      <c r="F129" s="28"/>
      <c r="G129" s="28"/>
      <c r="H129" s="199"/>
      <c r="I129" s="42"/>
      <c r="J129" s="39"/>
      <c r="K129" s="187" t="s">
        <v>82</v>
      </c>
      <c r="M129" s="199"/>
      <c r="N129" s="199"/>
      <c r="O129" s="199"/>
      <c r="P129" s="222"/>
      <c r="Q129" s="1"/>
    </row>
    <row r="130" spans="2:17" ht="12.75" customHeight="1">
      <c r="B130" s="208"/>
      <c r="C130" s="30"/>
      <c r="D130" s="23">
        <f>M52</f>
        <v>1136.916082120745</v>
      </c>
      <c r="E130" s="23"/>
      <c r="F130" s="28"/>
      <c r="G130" s="28"/>
      <c r="H130" s="199"/>
      <c r="I130" s="475" t="s">
        <v>88</v>
      </c>
      <c r="J130" s="475"/>
      <c r="K130" s="39"/>
      <c r="L130" s="137" t="s">
        <v>167</v>
      </c>
      <c r="M130" s="199"/>
      <c r="N130" s="23"/>
      <c r="O130" s="186">
        <f>C22/2</f>
        <v>10</v>
      </c>
      <c r="P130" s="222"/>
      <c r="Q130" s="1"/>
    </row>
    <row r="131" spans="2:17" ht="12.75" customHeight="1">
      <c r="B131" s="208"/>
      <c r="C131" s="28"/>
      <c r="D131" s="28"/>
      <c r="E131" s="28"/>
      <c r="F131" s="28"/>
      <c r="G131" s="28"/>
      <c r="H131" s="199"/>
      <c r="I131" s="237"/>
      <c r="J131" s="237"/>
      <c r="K131" s="247"/>
      <c r="L131" s="199"/>
      <c r="M131" s="199"/>
      <c r="N131" s="199"/>
      <c r="O131" s="199"/>
      <c r="P131" s="222"/>
      <c r="Q131" s="1"/>
    </row>
    <row r="132" spans="2:17" ht="12.75" customHeight="1">
      <c r="B132" s="208"/>
      <c r="C132" s="28"/>
      <c r="D132" s="199"/>
      <c r="E132" s="30"/>
      <c r="F132" s="217">
        <f>C22/2</f>
        <v>10</v>
      </c>
      <c r="G132" s="199"/>
      <c r="H132" s="199"/>
      <c r="I132" s="199"/>
      <c r="J132" s="199"/>
      <c r="K132" s="199"/>
      <c r="L132" s="23"/>
      <c r="M132" s="199"/>
      <c r="N132" s="199"/>
      <c r="O132" s="217">
        <f>C22/2</f>
        <v>10</v>
      </c>
      <c r="P132" s="222"/>
      <c r="Q132" s="1"/>
    </row>
    <row r="133" spans="2:17" ht="12.75" customHeight="1">
      <c r="B133" s="208"/>
      <c r="C133" s="28"/>
      <c r="D133" s="28"/>
      <c r="E133" s="248"/>
      <c r="F133" s="23">
        <f>M73</f>
        <v>50</v>
      </c>
      <c r="G133" s="199"/>
      <c r="H133" s="199"/>
      <c r="I133" s="199"/>
      <c r="J133" s="199"/>
      <c r="K133" s="199"/>
      <c r="L133" s="199"/>
      <c r="M133" s="23"/>
      <c r="N133" s="199"/>
      <c r="O133" s="199"/>
      <c r="P133" s="222"/>
      <c r="Q133" s="1"/>
    </row>
    <row r="134" spans="2:17" ht="12.75" customHeight="1">
      <c r="B134" s="208"/>
      <c r="C134" s="28"/>
      <c r="D134" s="28"/>
      <c r="E134" s="186">
        <f>D73</f>
        <v>152</v>
      </c>
      <c r="F134" s="249"/>
      <c r="G134" s="199"/>
      <c r="H134" s="199"/>
      <c r="I134" s="199"/>
      <c r="J134" s="186">
        <f>J47</f>
        <v>127.61104773224818</v>
      </c>
      <c r="K134" s="23"/>
      <c r="L134" s="199"/>
      <c r="M134" s="199"/>
      <c r="N134" s="199"/>
      <c r="O134" s="199"/>
      <c r="P134" s="222"/>
      <c r="Q134" s="1"/>
    </row>
    <row r="135" spans="2:17" ht="12.75" customHeight="1">
      <c r="B135" s="208"/>
      <c r="C135" s="28"/>
      <c r="D135" s="28"/>
      <c r="E135" s="28"/>
      <c r="F135" s="217">
        <f>D68</f>
        <v>376.4295302013423</v>
      </c>
      <c r="G135" s="199"/>
      <c r="H135" s="199"/>
      <c r="I135" s="26"/>
      <c r="J135" s="199"/>
      <c r="K135" s="199"/>
      <c r="L135" s="199"/>
      <c r="M135" s="199"/>
      <c r="N135" s="199"/>
      <c r="O135" s="199"/>
      <c r="P135" s="222"/>
      <c r="Q135" s="1"/>
    </row>
    <row r="136" spans="2:17" ht="12.75" customHeight="1">
      <c r="B136" s="208"/>
      <c r="C136" s="28"/>
      <c r="D136" s="563">
        <f>G52</f>
        <v>384.02498773856274</v>
      </c>
      <c r="E136" s="563"/>
      <c r="F136" s="28"/>
      <c r="G136" s="186"/>
      <c r="H136" s="199"/>
      <c r="I136" s="218"/>
      <c r="J136" s="186">
        <f>M47</f>
        <v>237.11104773224818</v>
      </c>
      <c r="K136" s="28"/>
      <c r="L136" s="199"/>
      <c r="M136" s="199"/>
      <c r="N136" s="199"/>
      <c r="O136" s="199"/>
      <c r="P136" s="222"/>
      <c r="Q136" s="1"/>
    </row>
    <row r="137" spans="2:17" ht="12.75" customHeight="1">
      <c r="B137" s="208"/>
      <c r="C137" s="28"/>
      <c r="D137" s="28"/>
      <c r="E137" s="28"/>
      <c r="F137" s="28"/>
      <c r="G137" s="199"/>
      <c r="H137" s="23"/>
      <c r="I137" s="199"/>
      <c r="J137" s="199"/>
      <c r="K137" s="23"/>
      <c r="L137" s="199"/>
      <c r="M137" s="199"/>
      <c r="N137" s="199"/>
      <c r="O137" s="199"/>
      <c r="P137" s="222"/>
      <c r="Q137" s="1"/>
    </row>
    <row r="138" spans="2:17" ht="12.75" customHeight="1">
      <c r="B138" s="208"/>
      <c r="C138" s="28"/>
      <c r="D138" s="28"/>
      <c r="E138" s="28"/>
      <c r="F138" s="199"/>
      <c r="G138" s="199"/>
      <c r="H138" s="199"/>
      <c r="I138" s="23"/>
      <c r="J138" s="28"/>
      <c r="K138" s="199"/>
      <c r="L138" s="199"/>
      <c r="M138" s="601" t="s">
        <v>100</v>
      </c>
      <c r="N138" s="601"/>
      <c r="O138" s="199"/>
      <c r="P138" s="222"/>
      <c r="Q138" s="1"/>
    </row>
    <row r="139" spans="2:17" ht="12.75" customHeight="1">
      <c r="B139" s="208"/>
      <c r="C139" s="28"/>
      <c r="D139" s="28"/>
      <c r="E139" s="28"/>
      <c r="F139" s="28"/>
      <c r="G139" s="199"/>
      <c r="H139" s="199"/>
      <c r="I139" s="199"/>
      <c r="J139" s="199"/>
      <c r="K139" s="186"/>
      <c r="L139" s="199"/>
      <c r="M139" s="601"/>
      <c r="N139" s="601"/>
      <c r="O139" s="199"/>
      <c r="P139" s="222"/>
      <c r="Q139" s="1"/>
    </row>
    <row r="140" spans="2:17" ht="12.75" customHeight="1">
      <c r="B140" s="198"/>
      <c r="C140" s="199"/>
      <c r="D140" s="199"/>
      <c r="E140" s="199"/>
      <c r="F140" s="199"/>
      <c r="G140" s="199"/>
      <c r="H140" s="199"/>
      <c r="I140" s="199"/>
      <c r="J140" s="228"/>
      <c r="K140" s="28"/>
      <c r="L140" s="199"/>
      <c r="M140" s="601"/>
      <c r="N140" s="601"/>
      <c r="O140" s="199"/>
      <c r="P140" s="222"/>
      <c r="Q140" s="1"/>
    </row>
    <row r="141" spans="2:17" ht="12.75" customHeight="1">
      <c r="B141" s="198"/>
      <c r="C141" s="199"/>
      <c r="D141" s="199"/>
      <c r="E141" s="199"/>
      <c r="F141" s="199"/>
      <c r="G141" s="199"/>
      <c r="H141" s="199"/>
      <c r="I141" s="199"/>
      <c r="J141" s="199"/>
      <c r="K141" s="199"/>
      <c r="L141" s="199"/>
      <c r="M141" s="199"/>
      <c r="N141" s="199"/>
      <c r="O141" s="23"/>
      <c r="P141" s="222"/>
      <c r="Q141" s="1"/>
    </row>
    <row r="142" spans="2:17" ht="12.75" customHeight="1">
      <c r="B142" s="198"/>
      <c r="C142" s="28"/>
      <c r="D142" s="28"/>
      <c r="E142" s="23"/>
      <c r="F142" s="199"/>
      <c r="G142" s="199"/>
      <c r="H142" s="199"/>
      <c r="I142" s="199"/>
      <c r="J142" s="199"/>
      <c r="K142" s="26"/>
      <c r="L142" s="199"/>
      <c r="M142" s="199"/>
      <c r="N142" s="199"/>
      <c r="O142" s="199"/>
      <c r="P142" s="222"/>
      <c r="Q142" s="1"/>
    </row>
    <row r="143" spans="2:17" ht="12.75" customHeight="1">
      <c r="B143" s="198"/>
      <c r="C143" s="28"/>
      <c r="D143" s="28"/>
      <c r="E143" s="28"/>
      <c r="F143" s="186">
        <f>C22/2</f>
        <v>10</v>
      </c>
      <c r="G143" s="199"/>
      <c r="H143" s="199"/>
      <c r="I143" s="199"/>
      <c r="J143" s="199"/>
      <c r="K143" s="199"/>
      <c r="L143" s="566" t="s">
        <v>44</v>
      </c>
      <c r="M143" s="566"/>
      <c r="N143" s="237"/>
      <c r="O143" s="199"/>
      <c r="P143" s="222"/>
      <c r="Q143" s="1"/>
    </row>
    <row r="144" spans="2:17" ht="12.75" customHeight="1">
      <c r="B144" s="196">
        <f>M73+C22/2</f>
        <v>60</v>
      </c>
      <c r="C144" s="562" t="s">
        <v>116</v>
      </c>
      <c r="D144" s="562"/>
      <c r="E144" s="226"/>
      <c r="F144" s="217">
        <f>M73</f>
        <v>50</v>
      </c>
      <c r="G144" s="199"/>
      <c r="H144" s="216"/>
      <c r="I144" s="186"/>
      <c r="J144" s="199"/>
      <c r="K144" s="199"/>
      <c r="L144" s="199"/>
      <c r="M144" s="199"/>
      <c r="N144" s="199"/>
      <c r="O144" s="199"/>
      <c r="P144" s="222"/>
      <c r="Q144" s="1"/>
    </row>
    <row r="145" spans="2:17" ht="12.75" customHeight="1">
      <c r="B145" s="214">
        <f>C22/2</f>
        <v>10</v>
      </c>
      <c r="C145" s="186">
        <f>G73</f>
        <v>477.5220833456485</v>
      </c>
      <c r="D145" s="186"/>
      <c r="E145" s="186"/>
      <c r="F145" s="217">
        <f>C22/2</f>
        <v>10</v>
      </c>
      <c r="G145" s="199"/>
      <c r="H145" s="563">
        <f>C22</f>
        <v>20</v>
      </c>
      <c r="I145" s="563"/>
      <c r="J145" s="552" t="s">
        <v>127</v>
      </c>
      <c r="K145" s="552"/>
      <c r="L145" s="199"/>
      <c r="M145" s="199"/>
      <c r="N145" s="199"/>
      <c r="O145" s="199"/>
      <c r="P145" s="222"/>
      <c r="Q145" s="1"/>
    </row>
    <row r="146" spans="2:17" ht="12.75" customHeight="1">
      <c r="B146" s="214"/>
      <c r="C146" s="186">
        <f>J73</f>
        <v>497.5220833456485</v>
      </c>
      <c r="D146" s="186"/>
      <c r="E146" s="28"/>
      <c r="F146" s="199"/>
      <c r="G146" s="199"/>
      <c r="H146" s="26"/>
      <c r="I146" s="199"/>
      <c r="J146" s="552"/>
      <c r="K146" s="552"/>
      <c r="L146" s="199"/>
      <c r="M146" s="552" t="s">
        <v>128</v>
      </c>
      <c r="N146" s="552"/>
      <c r="O146" s="199"/>
      <c r="P146" s="222"/>
      <c r="Q146" s="1"/>
    </row>
    <row r="147" spans="2:17" ht="12.75" customHeight="1">
      <c r="B147" s="198"/>
      <c r="C147" s="199"/>
      <c r="D147" s="199"/>
      <c r="E147" s="199"/>
      <c r="F147" s="199"/>
      <c r="G147" s="199"/>
      <c r="H147" s="199"/>
      <c r="I147" s="199"/>
      <c r="J147" s="552"/>
      <c r="K147" s="552"/>
      <c r="L147" s="199"/>
      <c r="M147" s="552"/>
      <c r="N147" s="552"/>
      <c r="O147" s="199"/>
      <c r="P147" s="222"/>
      <c r="Q147" s="1"/>
    </row>
    <row r="148" spans="2:17" ht="12.75" customHeight="1">
      <c r="B148" s="198"/>
      <c r="C148" s="559" t="s">
        <v>135</v>
      </c>
      <c r="D148" s="559"/>
      <c r="E148" s="559"/>
      <c r="F148" s="199"/>
      <c r="G148" s="199"/>
      <c r="H148" s="186"/>
      <c r="I148" s="186">
        <f>C22/2</f>
        <v>10</v>
      </c>
      <c r="J148" s="186"/>
      <c r="K148" s="199"/>
      <c r="L148" s="251">
        <f>G68</f>
        <v>447.34672249491155</v>
      </c>
      <c r="M148" s="552"/>
      <c r="N148" s="552"/>
      <c r="O148" s="251">
        <f>M68</f>
        <v>1324.3817442283569</v>
      </c>
      <c r="P148" s="222"/>
      <c r="Q148" s="1"/>
    </row>
    <row r="149" spans="2:17" ht="12.75" customHeight="1">
      <c r="B149" s="198"/>
      <c r="C149" s="559"/>
      <c r="D149" s="559"/>
      <c r="E149" s="559"/>
      <c r="F149" s="199"/>
      <c r="G149" s="199"/>
      <c r="H149" s="28"/>
      <c r="I149" s="252"/>
      <c r="J149" s="199"/>
      <c r="K149" s="199"/>
      <c r="L149" s="199"/>
      <c r="M149" s="250"/>
      <c r="N149" s="250"/>
      <c r="O149" s="199"/>
      <c r="P149" s="222"/>
      <c r="Q149" s="1"/>
    </row>
    <row r="150" spans="2:17" ht="12.75" customHeight="1">
      <c r="B150" s="198"/>
      <c r="C150" s="559"/>
      <c r="D150" s="559"/>
      <c r="E150" s="559"/>
      <c r="F150" s="199"/>
      <c r="G150" s="199"/>
      <c r="H150" s="258">
        <f>M56</f>
        <v>71.24536390487745</v>
      </c>
      <c r="I150" s="253" t="s">
        <v>120</v>
      </c>
      <c r="J150" s="199"/>
      <c r="K150" s="199"/>
      <c r="L150" s="199"/>
      <c r="M150" s="199"/>
      <c r="N150" s="199"/>
      <c r="O150" s="199"/>
      <c r="P150" s="197">
        <f>C22/2</f>
        <v>10</v>
      </c>
      <c r="Q150" s="1"/>
    </row>
    <row r="151" spans="2:17" ht="12.75" customHeight="1">
      <c r="B151" s="198"/>
      <c r="C151" s="559"/>
      <c r="D151" s="559"/>
      <c r="E151" s="559"/>
      <c r="F151" s="199"/>
      <c r="G151" s="28"/>
      <c r="H151" s="563">
        <f>G52-C22</f>
        <v>364.02498773856274</v>
      </c>
      <c r="I151" s="563"/>
      <c r="J151" s="199"/>
      <c r="K151" s="199"/>
      <c r="L151" s="186"/>
      <c r="M151" s="199"/>
      <c r="N151" s="199"/>
      <c r="O151" s="199"/>
      <c r="P151" s="197"/>
      <c r="Q151" s="1"/>
    </row>
    <row r="152" spans="2:17" ht="12.75" customHeight="1">
      <c r="B152" s="198"/>
      <c r="C152" s="559"/>
      <c r="D152" s="559"/>
      <c r="E152" s="559"/>
      <c r="F152" s="199"/>
      <c r="G152" s="199"/>
      <c r="H152" s="565">
        <f>G52</f>
        <v>384.02498773856274</v>
      </c>
      <c r="I152" s="565"/>
      <c r="J152" s="199"/>
      <c r="K152" s="199"/>
      <c r="L152" s="186">
        <f>M52-G52</f>
        <v>752.8910943821822</v>
      </c>
      <c r="M152" s="199"/>
      <c r="N152" s="199"/>
      <c r="O152" s="199"/>
      <c r="P152" s="254">
        <f>C22/2</f>
        <v>10</v>
      </c>
      <c r="Q152" s="1"/>
    </row>
    <row r="153" spans="2:17" ht="12.75" customHeight="1">
      <c r="B153" s="198"/>
      <c r="C153" s="199"/>
      <c r="D153" s="199"/>
      <c r="E153" s="199"/>
      <c r="F153" s="199"/>
      <c r="G153" s="199"/>
      <c r="H153" s="199"/>
      <c r="I153" s="199"/>
      <c r="J153" s="199"/>
      <c r="K153" s="199"/>
      <c r="L153" s="217">
        <f>M52</f>
        <v>1136.916082120745</v>
      </c>
      <c r="M153" s="199"/>
      <c r="N153" s="199"/>
      <c r="O153" s="199"/>
      <c r="P153" s="222"/>
      <c r="Q153" s="1"/>
    </row>
    <row r="154" spans="2:17" ht="12.75" customHeight="1" thickBot="1">
      <c r="B154" s="560" t="s">
        <v>129</v>
      </c>
      <c r="C154" s="561"/>
      <c r="D154" s="561"/>
      <c r="E154" s="561"/>
      <c r="F154" s="255"/>
      <c r="G154" s="255"/>
      <c r="H154" s="255"/>
      <c r="I154" s="255"/>
      <c r="J154" s="255"/>
      <c r="K154" s="255"/>
      <c r="L154" s="256">
        <f>M52+C22/2</f>
        <v>1146.916082120745</v>
      </c>
      <c r="M154" s="255"/>
      <c r="N154" s="255"/>
      <c r="O154" s="255"/>
      <c r="P154" s="257"/>
      <c r="Q154" s="1"/>
    </row>
    <row r="155" ht="12.75">
      <c r="Q155" s="1"/>
    </row>
  </sheetData>
  <sheetProtection password="C696" sheet="1"/>
  <mergeCells count="269">
    <mergeCell ref="C2:O2"/>
    <mergeCell ref="C6:C8"/>
    <mergeCell ref="D47:F47"/>
    <mergeCell ref="C49:C68"/>
    <mergeCell ref="J47:L47"/>
    <mergeCell ref="G62:I62"/>
    <mergeCell ref="G44:I47"/>
    <mergeCell ref="D68:F68"/>
    <mergeCell ref="D40:F40"/>
    <mergeCell ref="G64:I64"/>
    <mergeCell ref="C70:C72"/>
    <mergeCell ref="D63:F63"/>
    <mergeCell ref="D67:F67"/>
    <mergeCell ref="R1:T2"/>
    <mergeCell ref="T3:T4"/>
    <mergeCell ref="R13:S13"/>
    <mergeCell ref="G14:I15"/>
    <mergeCell ref="J14:L15"/>
    <mergeCell ref="J72:L72"/>
    <mergeCell ref="G70:I70"/>
    <mergeCell ref="D6:E6"/>
    <mergeCell ref="F6:O6"/>
    <mergeCell ref="D70:F70"/>
    <mergeCell ref="D71:F71"/>
    <mergeCell ref="D72:F72"/>
    <mergeCell ref="C84:D84"/>
    <mergeCell ref="D73:F73"/>
    <mergeCell ref="B82:D82"/>
    <mergeCell ref="D56:F56"/>
    <mergeCell ref="D57:F57"/>
    <mergeCell ref="K32:O32"/>
    <mergeCell ref="D7:F7"/>
    <mergeCell ref="G84:G85"/>
    <mergeCell ref="N80:P80"/>
    <mergeCell ref="G73:I73"/>
    <mergeCell ref="G68:I68"/>
    <mergeCell ref="G72:I72"/>
    <mergeCell ref="D74:N75"/>
    <mergeCell ref="J68:L68"/>
    <mergeCell ref="J70:L70"/>
    <mergeCell ref="O85:P85"/>
    <mergeCell ref="O84:P84"/>
    <mergeCell ref="M138:N140"/>
    <mergeCell ref="L143:M143"/>
    <mergeCell ref="L86:M86"/>
    <mergeCell ref="G65:I65"/>
    <mergeCell ref="M72:O72"/>
    <mergeCell ref="J71:L71"/>
    <mergeCell ref="G71:I71"/>
    <mergeCell ref="G67:I67"/>
    <mergeCell ref="N81:O81"/>
    <mergeCell ref="J10:L10"/>
    <mergeCell ref="N86:P86"/>
    <mergeCell ref="J73:L73"/>
    <mergeCell ref="B80:M80"/>
    <mergeCell ref="M73:O73"/>
    <mergeCell ref="G56:I56"/>
    <mergeCell ref="G57:I57"/>
    <mergeCell ref="O83:P83"/>
    <mergeCell ref="O82:P82"/>
    <mergeCell ref="G54:I54"/>
    <mergeCell ref="G55:I55"/>
    <mergeCell ref="G66:I66"/>
    <mergeCell ref="D64:F64"/>
    <mergeCell ref="D65:F65"/>
    <mergeCell ref="D66:F66"/>
    <mergeCell ref="D54:F54"/>
    <mergeCell ref="D55:F55"/>
    <mergeCell ref="G61:I61"/>
    <mergeCell ref="G63:I63"/>
    <mergeCell ref="J67:L67"/>
    <mergeCell ref="J65:L65"/>
    <mergeCell ref="D58:F58"/>
    <mergeCell ref="D59:F59"/>
    <mergeCell ref="D60:F60"/>
    <mergeCell ref="G58:I58"/>
    <mergeCell ref="G59:I59"/>
    <mergeCell ref="G60:I60"/>
    <mergeCell ref="D61:F61"/>
    <mergeCell ref="D62:F62"/>
    <mergeCell ref="J59:L59"/>
    <mergeCell ref="J60:L60"/>
    <mergeCell ref="J61:L61"/>
    <mergeCell ref="J62:L62"/>
    <mergeCell ref="J64:L64"/>
    <mergeCell ref="J66:L66"/>
    <mergeCell ref="J63:L63"/>
    <mergeCell ref="J53:L53"/>
    <mergeCell ref="J54:L54"/>
    <mergeCell ref="J55:L55"/>
    <mergeCell ref="J56:L56"/>
    <mergeCell ref="J57:L57"/>
    <mergeCell ref="J58:L58"/>
    <mergeCell ref="D35:F35"/>
    <mergeCell ref="D36:F36"/>
    <mergeCell ref="D37:F37"/>
    <mergeCell ref="C44:C47"/>
    <mergeCell ref="J51:L51"/>
    <mergeCell ref="D52:F52"/>
    <mergeCell ref="G52:I52"/>
    <mergeCell ref="J52:L52"/>
    <mergeCell ref="G51:I51"/>
    <mergeCell ref="D51:F51"/>
    <mergeCell ref="M51:O51"/>
    <mergeCell ref="M52:O52"/>
    <mergeCell ref="M55:O55"/>
    <mergeCell ref="M56:O56"/>
    <mergeCell ref="C34:C37"/>
    <mergeCell ref="D44:F44"/>
    <mergeCell ref="D45:F45"/>
    <mergeCell ref="D46:F46"/>
    <mergeCell ref="C39:C42"/>
    <mergeCell ref="D34:F34"/>
    <mergeCell ref="M60:O60"/>
    <mergeCell ref="M71:O71"/>
    <mergeCell ref="M63:O63"/>
    <mergeCell ref="M64:O64"/>
    <mergeCell ref="M65:O65"/>
    <mergeCell ref="M66:O66"/>
    <mergeCell ref="M67:O67"/>
    <mergeCell ref="M68:O68"/>
    <mergeCell ref="M70:O70"/>
    <mergeCell ref="M62:O62"/>
    <mergeCell ref="D49:F49"/>
    <mergeCell ref="G49:I49"/>
    <mergeCell ref="J49:L49"/>
    <mergeCell ref="D50:F50"/>
    <mergeCell ref="G50:I50"/>
    <mergeCell ref="J50:L50"/>
    <mergeCell ref="D53:F53"/>
    <mergeCell ref="G53:I53"/>
    <mergeCell ref="J39:L39"/>
    <mergeCell ref="J40:L40"/>
    <mergeCell ref="J41:L41"/>
    <mergeCell ref="J42:L42"/>
    <mergeCell ref="G39:I39"/>
    <mergeCell ref="G40:I40"/>
    <mergeCell ref="G41:I41"/>
    <mergeCell ref="G42:I42"/>
    <mergeCell ref="C24:C27"/>
    <mergeCell ref="C29:C32"/>
    <mergeCell ref="G19:I19"/>
    <mergeCell ref="G20:I20"/>
    <mergeCell ref="G21:I21"/>
    <mergeCell ref="G22:I22"/>
    <mergeCell ref="D19:F19"/>
    <mergeCell ref="D20:F20"/>
    <mergeCell ref="D21:F21"/>
    <mergeCell ref="D22:F22"/>
    <mergeCell ref="D24:F24"/>
    <mergeCell ref="D25:F25"/>
    <mergeCell ref="D26:F26"/>
    <mergeCell ref="D27:F27"/>
    <mergeCell ref="G24:I24"/>
    <mergeCell ref="G25:I25"/>
    <mergeCell ref="G26:I26"/>
    <mergeCell ref="G27:I27"/>
    <mergeCell ref="G32:I32"/>
    <mergeCell ref="G29:I29"/>
    <mergeCell ref="G30:I30"/>
    <mergeCell ref="G31:I31"/>
    <mergeCell ref="D29:F29"/>
    <mergeCell ref="D30:F30"/>
    <mergeCell ref="D31:F31"/>
    <mergeCell ref="D32:F32"/>
    <mergeCell ref="J37:L37"/>
    <mergeCell ref="G37:I37"/>
    <mergeCell ref="G34:I34"/>
    <mergeCell ref="G35:I35"/>
    <mergeCell ref="G36:I36"/>
    <mergeCell ref="J34:L34"/>
    <mergeCell ref="J35:L35"/>
    <mergeCell ref="J36:L36"/>
    <mergeCell ref="J16:L16"/>
    <mergeCell ref="D8:F8"/>
    <mergeCell ref="D17:F17"/>
    <mergeCell ref="G16:I16"/>
    <mergeCell ref="G17:I17"/>
    <mergeCell ref="D9:F9"/>
    <mergeCell ref="D10:F10"/>
    <mergeCell ref="G9:I9"/>
    <mergeCell ref="G10:I10"/>
    <mergeCell ref="D16:F16"/>
    <mergeCell ref="M17:O17"/>
    <mergeCell ref="M19:O19"/>
    <mergeCell ref="G7:I7"/>
    <mergeCell ref="G8:O8"/>
    <mergeCell ref="M9:O9"/>
    <mergeCell ref="J9:L9"/>
    <mergeCell ref="J17:L17"/>
    <mergeCell ref="M16:O16"/>
    <mergeCell ref="M14:O14"/>
    <mergeCell ref="M15:O15"/>
    <mergeCell ref="C19:C20"/>
    <mergeCell ref="D11:F11"/>
    <mergeCell ref="J20:L20"/>
    <mergeCell ref="J21:L21"/>
    <mergeCell ref="G11:I11"/>
    <mergeCell ref="D14:F15"/>
    <mergeCell ref="G12:I12"/>
    <mergeCell ref="J19:L19"/>
    <mergeCell ref="J11:L11"/>
    <mergeCell ref="J12:L12"/>
    <mergeCell ref="M37:O37"/>
    <mergeCell ref="M36:O36"/>
    <mergeCell ref="M20:O20"/>
    <mergeCell ref="M50:O50"/>
    <mergeCell ref="M21:O21"/>
    <mergeCell ref="M22:O22"/>
    <mergeCell ref="M23:O23"/>
    <mergeCell ref="M28:O28"/>
    <mergeCell ref="M27:O27"/>
    <mergeCell ref="M30:O30"/>
    <mergeCell ref="M41:O41"/>
    <mergeCell ref="M49:O49"/>
    <mergeCell ref="M44:O44"/>
    <mergeCell ref="M45:O45"/>
    <mergeCell ref="M46:O46"/>
    <mergeCell ref="M47:O47"/>
    <mergeCell ref="J22:L22"/>
    <mergeCell ref="M39:O39"/>
    <mergeCell ref="M53:O53"/>
    <mergeCell ref="M54:O54"/>
    <mergeCell ref="M24:O24"/>
    <mergeCell ref="M25:O25"/>
    <mergeCell ref="M26:O26"/>
    <mergeCell ref="M29:O29"/>
    <mergeCell ref="M34:O34"/>
    <mergeCell ref="M40:O40"/>
    <mergeCell ref="M35:O35"/>
    <mergeCell ref="C3:O3"/>
    <mergeCell ref="C4:O4"/>
    <mergeCell ref="C5:O5"/>
    <mergeCell ref="D12:F12"/>
    <mergeCell ref="M10:O10"/>
    <mergeCell ref="M11:O11"/>
    <mergeCell ref="M12:O12"/>
    <mergeCell ref="M7:O7"/>
    <mergeCell ref="J7:L7"/>
    <mergeCell ref="D39:F39"/>
    <mergeCell ref="B79:M79"/>
    <mergeCell ref="B78:M78"/>
    <mergeCell ref="M57:O57"/>
    <mergeCell ref="M58:O58"/>
    <mergeCell ref="M59:O59"/>
    <mergeCell ref="D41:F41"/>
    <mergeCell ref="D42:F42"/>
    <mergeCell ref="M42:O42"/>
    <mergeCell ref="M61:O61"/>
    <mergeCell ref="B154:E154"/>
    <mergeCell ref="C144:D144"/>
    <mergeCell ref="D136:E136"/>
    <mergeCell ref="E90:E91"/>
    <mergeCell ref="H152:I152"/>
    <mergeCell ref="H151:I151"/>
    <mergeCell ref="H145:I145"/>
    <mergeCell ref="I130:J130"/>
    <mergeCell ref="I121:K121"/>
    <mergeCell ref="J145:K147"/>
    <mergeCell ref="M146:N148"/>
    <mergeCell ref="B87:B88"/>
    <mergeCell ref="B108:C108"/>
    <mergeCell ref="B92:C92"/>
    <mergeCell ref="N89:P89"/>
    <mergeCell ref="K89:K90"/>
    <mergeCell ref="N87:P87"/>
    <mergeCell ref="N88:P88"/>
    <mergeCell ref="L101:M101"/>
    <mergeCell ref="C148:E152"/>
  </mergeCells>
  <conditionalFormatting sqref="G44:I47">
    <cfRule type="expression" priority="1" dxfId="0" stopIfTrue="1">
      <formula>AND($C$17=1)</formula>
    </cfRule>
  </conditionalFormatting>
  <conditionalFormatting sqref="J12:L12">
    <cfRule type="expression" priority="2" dxfId="4" stopIfTrue="1">
      <formula>AND($J$12&gt;0,OR($J$12&lt;$S$6,$J$12&gt;$S$10))</formula>
    </cfRule>
  </conditionalFormatting>
  <conditionalFormatting sqref="D44:F47 J44:O47">
    <cfRule type="expression" priority="3" dxfId="0" stopIfTrue="1">
      <formula>AND($C$17=0)</formula>
    </cfRule>
  </conditionalFormatting>
  <conditionalFormatting sqref="L130">
    <cfRule type="expression" priority="4" dxfId="0" stopIfTrue="1">
      <formula>AND($C$17=1)</formula>
    </cfRule>
  </conditionalFormatting>
  <conditionalFormatting sqref="J128 K128:K129">
    <cfRule type="expression" priority="5" dxfId="0" stopIfTrue="1">
      <formula>AND($C$17=0)</formula>
    </cfRule>
  </conditionalFormatting>
  <conditionalFormatting sqref="J48:L48">
    <cfRule type="expression" priority="6" dxfId="0" stopIfTrue="1">
      <formula>AND($C$17=0)</formula>
    </cfRule>
  </conditionalFormatting>
  <dataValidations count="1">
    <dataValidation type="list" allowBlank="1" showInputMessage="1" showErrorMessage="1" sqref="C17 G12:I12">
      <formula1>"0,1"</formula1>
    </dataValidation>
  </dataValidations>
  <hyperlinks>
    <hyperlink ref="F6" r:id="rId1" display="http://billpentz.com/woodworking/cyclone/CyclonePlan.cfm"/>
  </hyperlinks>
  <printOptions horizontalCentered="1" verticalCentered="1"/>
  <pageMargins left="0.21" right="0.25" top="0.25" bottom="0.5" header="0.25" footer="0.5"/>
  <pageSetup horizontalDpi="600" verticalDpi="600" orientation="portrait" scale="70" r:id="rId5"/>
  <rowBreaks count="1" manualBreakCount="1">
    <brk id="76" min="1" max="15" man="1"/>
  </rowBreaks>
  <drawing r:id="rId4"/>
  <legacyDrawing r:id="rId3"/>
</worksheet>
</file>

<file path=xl/worksheets/sheet4.xml><?xml version="1.0" encoding="utf-8"?>
<worksheet xmlns="http://schemas.openxmlformats.org/spreadsheetml/2006/main" xmlns:r="http://schemas.openxmlformats.org/officeDocument/2006/relationships">
  <dimension ref="A1:AC155"/>
  <sheetViews>
    <sheetView showGridLines="0" zoomScaleSheetLayoutView="100" zoomScalePageLayoutView="0" workbookViewId="0" topLeftCell="A7">
      <selection activeCell="D12" sqref="D12"/>
    </sheetView>
  </sheetViews>
  <sheetFormatPr defaultColWidth="9.140625" defaultRowHeight="12.75"/>
  <cols>
    <col min="1" max="1" width="3.7109375" style="0" customWidth="1"/>
    <col min="2" max="2" width="9.28125" style="0" customWidth="1"/>
    <col min="3" max="10" width="8.7109375" style="0" customWidth="1"/>
    <col min="11" max="11" width="9.00390625" style="0" customWidth="1"/>
    <col min="12" max="13" width="8.7109375" style="0" customWidth="1"/>
    <col min="14" max="16" width="7.7109375" style="0" customWidth="1"/>
    <col min="17" max="17" width="3.7109375" style="0" customWidth="1"/>
    <col min="18" max="18" width="12.28125" style="0" customWidth="1"/>
    <col min="20" max="20" width="13.28125" style="0" customWidth="1"/>
    <col min="21" max="21" width="1.7109375" style="0" bestFit="1" customWidth="1"/>
    <col min="24" max="24" width="9.00390625" style="0" customWidth="1"/>
    <col min="25" max="25" width="15.140625" style="0" customWidth="1"/>
    <col min="27" max="27" width="9.00390625" style="0" customWidth="1"/>
  </cols>
  <sheetData>
    <row r="1" spans="18:20" ht="13.5" customHeight="1" thickBot="1">
      <c r="R1" s="412" t="s">
        <v>142</v>
      </c>
      <c r="S1" s="413"/>
      <c r="T1" s="414"/>
    </row>
    <row r="2" spans="2:20" ht="12.75" customHeight="1" thickBot="1">
      <c r="B2" s="35"/>
      <c r="C2" s="360" t="s">
        <v>123</v>
      </c>
      <c r="D2" s="361"/>
      <c r="E2" s="361"/>
      <c r="F2" s="361"/>
      <c r="G2" s="361"/>
      <c r="H2" s="361"/>
      <c r="I2" s="361"/>
      <c r="J2" s="361"/>
      <c r="K2" s="361"/>
      <c r="L2" s="361"/>
      <c r="M2" s="361"/>
      <c r="N2" s="361"/>
      <c r="O2" s="362"/>
      <c r="P2" s="15"/>
      <c r="R2" s="415"/>
      <c r="S2" s="416"/>
      <c r="T2" s="417"/>
    </row>
    <row r="3" spans="2:20" ht="29.25" customHeight="1">
      <c r="B3" s="5"/>
      <c r="C3" s="363" t="s">
        <v>176</v>
      </c>
      <c r="D3" s="570"/>
      <c r="E3" s="570"/>
      <c r="F3" s="570"/>
      <c r="G3" s="570"/>
      <c r="H3" s="570"/>
      <c r="I3" s="570"/>
      <c r="J3" s="570"/>
      <c r="K3" s="570"/>
      <c r="L3" s="570"/>
      <c r="M3" s="570"/>
      <c r="N3" s="570"/>
      <c r="O3" s="571"/>
      <c r="P3" s="36"/>
      <c r="R3" s="175" t="s">
        <v>143</v>
      </c>
      <c r="S3" s="157">
        <f>G12+J12</f>
        <v>5</v>
      </c>
      <c r="T3" s="418" t="s">
        <v>144</v>
      </c>
    </row>
    <row r="4" spans="2:20" ht="12.75" customHeight="1" thickBot="1">
      <c r="B4" s="5"/>
      <c r="C4" s="366" t="s">
        <v>122</v>
      </c>
      <c r="D4" s="367"/>
      <c r="E4" s="367"/>
      <c r="F4" s="367"/>
      <c r="G4" s="367"/>
      <c r="H4" s="367"/>
      <c r="I4" s="367"/>
      <c r="J4" s="367"/>
      <c r="K4" s="367"/>
      <c r="L4" s="367"/>
      <c r="M4" s="367"/>
      <c r="N4" s="367"/>
      <c r="O4" s="368"/>
      <c r="P4" s="37"/>
      <c r="R4" s="156" t="s">
        <v>145</v>
      </c>
      <c r="S4" s="158" t="s">
        <v>146</v>
      </c>
      <c r="T4" s="419"/>
    </row>
    <row r="5" spans="2:21" ht="12.75" customHeight="1" thickBot="1">
      <c r="B5" s="32"/>
      <c r="C5" s="369" t="s">
        <v>0</v>
      </c>
      <c r="D5" s="370"/>
      <c r="E5" s="370"/>
      <c r="F5" s="370"/>
      <c r="G5" s="370"/>
      <c r="H5" s="370"/>
      <c r="I5" s="370"/>
      <c r="J5" s="370"/>
      <c r="K5" s="370"/>
      <c r="L5" s="370"/>
      <c r="M5" s="370"/>
      <c r="N5" s="370"/>
      <c r="O5" s="371"/>
      <c r="P5" s="38"/>
      <c r="R5" s="159" t="s">
        <v>147</v>
      </c>
      <c r="S5" s="160">
        <v>0</v>
      </c>
      <c r="T5" s="171">
        <v>6</v>
      </c>
      <c r="U5" s="165" t="s">
        <v>160</v>
      </c>
    </row>
    <row r="6" spans="2:20" ht="12.75" customHeight="1">
      <c r="B6" s="5"/>
      <c r="C6" s="605" t="s">
        <v>226</v>
      </c>
      <c r="D6" s="448" t="s">
        <v>126</v>
      </c>
      <c r="E6" s="449"/>
      <c r="F6" s="450" t="s">
        <v>155</v>
      </c>
      <c r="G6" s="450"/>
      <c r="H6" s="450"/>
      <c r="I6" s="450"/>
      <c r="J6" s="450"/>
      <c r="K6" s="450"/>
      <c r="L6" s="450"/>
      <c r="M6" s="450"/>
      <c r="N6" s="450"/>
      <c r="O6" s="451"/>
      <c r="P6" s="6"/>
      <c r="R6" s="161" t="s">
        <v>148</v>
      </c>
      <c r="S6" s="162">
        <v>1.5</v>
      </c>
      <c r="T6" s="167">
        <v>24</v>
      </c>
    </row>
    <row r="7" spans="2:20" ht="12.75" customHeight="1">
      <c r="B7" s="5"/>
      <c r="C7" s="606"/>
      <c r="D7" s="381" t="s">
        <v>154</v>
      </c>
      <c r="E7" s="382"/>
      <c r="F7" s="383"/>
      <c r="G7" s="526" t="s">
        <v>1</v>
      </c>
      <c r="H7" s="382"/>
      <c r="I7" s="383"/>
      <c r="J7" s="574" t="s">
        <v>2</v>
      </c>
      <c r="K7" s="515"/>
      <c r="L7" s="515"/>
      <c r="M7" s="516">
        <f ca="1">NOW()</f>
        <v>42558.573466435184</v>
      </c>
      <c r="N7" s="516"/>
      <c r="O7" s="517"/>
      <c r="P7" s="6"/>
      <c r="R7" s="161">
        <v>1.5</v>
      </c>
      <c r="S7" s="162">
        <v>1.99</v>
      </c>
      <c r="T7" s="167">
        <v>24</v>
      </c>
    </row>
    <row r="8" spans="2:20" ht="12.75" customHeight="1" thickBot="1">
      <c r="B8" s="5"/>
      <c r="C8" s="607"/>
      <c r="D8" s="500">
        <v>39326.529861111114</v>
      </c>
      <c r="E8" s="501"/>
      <c r="F8" s="502"/>
      <c r="G8" s="583" t="s">
        <v>156</v>
      </c>
      <c r="H8" s="528"/>
      <c r="I8" s="528"/>
      <c r="J8" s="528"/>
      <c r="K8" s="528"/>
      <c r="L8" s="528"/>
      <c r="M8" s="528"/>
      <c r="N8" s="528"/>
      <c r="O8" s="529"/>
      <c r="P8" s="6"/>
      <c r="R8" s="161">
        <v>2</v>
      </c>
      <c r="S8" s="162">
        <v>2.99</v>
      </c>
      <c r="T8" s="167">
        <v>22</v>
      </c>
    </row>
    <row r="9" spans="2:20" ht="12.75" customHeight="1">
      <c r="B9" s="5"/>
      <c r="C9" s="3" t="s">
        <v>171</v>
      </c>
      <c r="D9" s="509" t="s">
        <v>186</v>
      </c>
      <c r="E9" s="388"/>
      <c r="F9" s="389"/>
      <c r="G9" s="387" t="s">
        <v>4</v>
      </c>
      <c r="H9" s="388"/>
      <c r="I9" s="389"/>
      <c r="J9" s="387" t="s">
        <v>184</v>
      </c>
      <c r="K9" s="388"/>
      <c r="L9" s="389"/>
      <c r="M9" s="387" t="s">
        <v>161</v>
      </c>
      <c r="N9" s="388"/>
      <c r="O9" s="493"/>
      <c r="P9" s="6"/>
      <c r="R9" s="161">
        <v>2.99</v>
      </c>
      <c r="S9" s="162">
        <v>3.99</v>
      </c>
      <c r="T9" s="167">
        <v>20</v>
      </c>
    </row>
    <row r="10" spans="2:20" ht="12.75" customHeight="1" thickBot="1">
      <c r="B10" s="5"/>
      <c r="C10" s="27">
        <v>25.4</v>
      </c>
      <c r="D10" s="510" t="s">
        <v>178</v>
      </c>
      <c r="E10" s="391"/>
      <c r="F10" s="392"/>
      <c r="G10" s="390" t="s">
        <v>5</v>
      </c>
      <c r="H10" s="391"/>
      <c r="I10" s="392"/>
      <c r="J10" s="390" t="s">
        <v>159</v>
      </c>
      <c r="K10" s="391"/>
      <c r="L10" s="392"/>
      <c r="M10" s="390" t="s">
        <v>6</v>
      </c>
      <c r="N10" s="391"/>
      <c r="O10" s="494"/>
      <c r="P10" s="6"/>
      <c r="R10" s="163">
        <v>4</v>
      </c>
      <c r="S10" s="164">
        <v>5</v>
      </c>
      <c r="T10" s="172">
        <v>18</v>
      </c>
    </row>
    <row r="11" spans="2:18" ht="12.75" customHeight="1">
      <c r="B11" s="5"/>
      <c r="C11" s="3" t="s">
        <v>170</v>
      </c>
      <c r="D11" s="530" t="s">
        <v>7</v>
      </c>
      <c r="E11" s="429"/>
      <c r="F11" s="430"/>
      <c r="G11" s="428" t="s">
        <v>8</v>
      </c>
      <c r="H11" s="429"/>
      <c r="I11" s="430"/>
      <c r="J11" s="428" t="s">
        <v>9</v>
      </c>
      <c r="K11" s="429"/>
      <c r="L11" s="430"/>
      <c r="M11" s="428" t="s">
        <v>10</v>
      </c>
      <c r="N11" s="429"/>
      <c r="O11" s="495"/>
      <c r="P11" s="6"/>
      <c r="R11" s="165" t="s">
        <v>149</v>
      </c>
    </row>
    <row r="12" spans="2:16" ht="12.75" customHeight="1" thickBot="1">
      <c r="B12" s="5"/>
      <c r="C12" s="179">
        <f>PI()</f>
        <v>3.141592653589793</v>
      </c>
      <c r="D12" s="265">
        <v>6</v>
      </c>
      <c r="E12" s="259" t="s">
        <v>175</v>
      </c>
      <c r="F12" s="266">
        <f>D12*$C$10</f>
        <v>152.39999999999998</v>
      </c>
      <c r="G12" s="523">
        <v>0</v>
      </c>
      <c r="H12" s="524"/>
      <c r="I12" s="525"/>
      <c r="J12" s="503">
        <v>5</v>
      </c>
      <c r="K12" s="504"/>
      <c r="L12" s="505"/>
      <c r="M12" s="503">
        <v>50</v>
      </c>
      <c r="N12" s="504"/>
      <c r="O12" s="573"/>
      <c r="P12" s="6"/>
    </row>
    <row r="13" spans="2:19" ht="12.75" customHeight="1" thickBot="1">
      <c r="B13" s="5"/>
      <c r="C13" s="180"/>
      <c r="D13" s="181"/>
      <c r="E13" s="181"/>
      <c r="F13" s="181"/>
      <c r="G13" s="181"/>
      <c r="H13" s="182">
        <f>IF(AND(J12&gt;0,J12&lt;R7),"Motor too small to be used in Dust Collection Systems",IF((J12&gt;S10),"Motor too big for this cyclone project",""))</f>
      </c>
      <c r="I13" s="181"/>
      <c r="J13" s="181"/>
      <c r="K13" s="181"/>
      <c r="L13" s="181"/>
      <c r="M13" s="181"/>
      <c r="N13" s="181"/>
      <c r="O13" s="29"/>
      <c r="P13" s="6"/>
      <c r="R13" s="420" t="s">
        <v>150</v>
      </c>
      <c r="S13" s="421"/>
    </row>
    <row r="14" spans="2:19" ht="12.75" customHeight="1">
      <c r="B14" s="5"/>
      <c r="C14" s="7" t="s">
        <v>11</v>
      </c>
      <c r="D14" s="422" t="s">
        <v>162</v>
      </c>
      <c r="E14" s="423"/>
      <c r="F14" s="424"/>
      <c r="G14" s="422" t="s">
        <v>163</v>
      </c>
      <c r="H14" s="423"/>
      <c r="I14" s="424"/>
      <c r="J14" s="422" t="s">
        <v>164</v>
      </c>
      <c r="K14" s="423"/>
      <c r="L14" s="424"/>
      <c r="M14" s="387" t="s">
        <v>12</v>
      </c>
      <c r="N14" s="388"/>
      <c r="O14" s="493"/>
      <c r="P14" s="6"/>
      <c r="R14" s="166" t="s">
        <v>153</v>
      </c>
      <c r="S14" s="174">
        <v>0.075</v>
      </c>
    </row>
    <row r="15" spans="2:29" ht="12.75" customHeight="1">
      <c r="B15" s="5"/>
      <c r="C15" s="33" t="s">
        <v>14</v>
      </c>
      <c r="D15" s="425"/>
      <c r="E15" s="426"/>
      <c r="F15" s="427"/>
      <c r="G15" s="425"/>
      <c r="H15" s="426"/>
      <c r="I15" s="427"/>
      <c r="J15" s="425"/>
      <c r="K15" s="426"/>
      <c r="L15" s="427"/>
      <c r="M15" s="390" t="s">
        <v>165</v>
      </c>
      <c r="N15" s="391"/>
      <c r="O15" s="494"/>
      <c r="P15" s="6"/>
      <c r="R15" s="161" t="s">
        <v>152</v>
      </c>
      <c r="S15" s="167" t="s">
        <v>151</v>
      </c>
      <c r="AB15" s="2"/>
      <c r="AC15" s="2"/>
    </row>
    <row r="16" spans="2:29" ht="12.75" customHeight="1">
      <c r="B16" s="5"/>
      <c r="C16" s="8" t="s">
        <v>17</v>
      </c>
      <c r="D16" s="511" t="s">
        <v>18</v>
      </c>
      <c r="E16" s="512"/>
      <c r="F16" s="513"/>
      <c r="G16" s="428" t="s">
        <v>19</v>
      </c>
      <c r="H16" s="429"/>
      <c r="I16" s="430"/>
      <c r="J16" s="428" t="s">
        <v>20</v>
      </c>
      <c r="K16" s="429"/>
      <c r="L16" s="430"/>
      <c r="M16" s="428" t="s">
        <v>21</v>
      </c>
      <c r="N16" s="429"/>
      <c r="O16" s="495"/>
      <c r="P16" s="6"/>
      <c r="R16" s="263">
        <v>0</v>
      </c>
      <c r="S16" s="294">
        <f>Imperial!S17*'Metric (2)'!$C$10</f>
        <v>25.4</v>
      </c>
      <c r="AB16" s="2"/>
      <c r="AC16" s="2"/>
    </row>
    <row r="17" spans="2:29" ht="12.75" customHeight="1" thickBot="1">
      <c r="B17" s="5"/>
      <c r="C17" s="173">
        <v>1</v>
      </c>
      <c r="D17" s="260"/>
      <c r="E17" s="259" t="s">
        <v>175</v>
      </c>
      <c r="F17" s="266">
        <f>D17*$C$10</f>
        <v>0</v>
      </c>
      <c r="G17" s="503">
        <v>0</v>
      </c>
      <c r="H17" s="504"/>
      <c r="I17" s="505"/>
      <c r="J17" s="503">
        <v>0</v>
      </c>
      <c r="K17" s="504"/>
      <c r="L17" s="505"/>
      <c r="M17" s="506">
        <v>1.64</v>
      </c>
      <c r="N17" s="507"/>
      <c r="O17" s="518"/>
      <c r="P17" s="6"/>
      <c r="R17" s="263">
        <f aca="true" t="shared" si="0" ref="R17:R30">S16*(1+$S$14)</f>
        <v>27.304999999999996</v>
      </c>
      <c r="S17" s="294">
        <f>Imperial!S18*'Metric (2)'!$C$10</f>
        <v>31.75</v>
      </c>
      <c r="AB17" s="2"/>
      <c r="AC17" s="2"/>
    </row>
    <row r="18" spans="2:29" ht="12.75" customHeight="1" thickBot="1">
      <c r="B18" s="5"/>
      <c r="C18" s="180"/>
      <c r="D18" s="181"/>
      <c r="E18" s="9"/>
      <c r="F18" s="9"/>
      <c r="G18" s="9"/>
      <c r="H18" s="10"/>
      <c r="I18" s="10"/>
      <c r="J18" s="10"/>
      <c r="K18" s="181"/>
      <c r="L18" s="181"/>
      <c r="M18" s="181"/>
      <c r="N18" s="181"/>
      <c r="O18" s="29"/>
      <c r="P18" s="6"/>
      <c r="R18" s="263">
        <f t="shared" si="0"/>
        <v>34.13125</v>
      </c>
      <c r="S18" s="294">
        <f>Imperial!S19*'Metric (2)'!$C$10</f>
        <v>38.099999999999994</v>
      </c>
      <c r="AB18" s="2"/>
      <c r="AC18" s="2"/>
    </row>
    <row r="19" spans="2:29" ht="12.75" customHeight="1">
      <c r="B19" s="5"/>
      <c r="C19" s="581" t="s">
        <v>23</v>
      </c>
      <c r="D19" s="387" t="s">
        <v>24</v>
      </c>
      <c r="E19" s="388"/>
      <c r="F19" s="389"/>
      <c r="G19" s="387" t="s">
        <v>24</v>
      </c>
      <c r="H19" s="388"/>
      <c r="I19" s="389"/>
      <c r="J19" s="387" t="s">
        <v>25</v>
      </c>
      <c r="K19" s="388"/>
      <c r="L19" s="388"/>
      <c r="M19" s="536" t="s">
        <v>26</v>
      </c>
      <c r="N19" s="537"/>
      <c r="O19" s="538"/>
      <c r="P19" s="6"/>
      <c r="R19" s="263">
        <f t="shared" si="0"/>
        <v>40.95749999999999</v>
      </c>
      <c r="S19" s="294">
        <f>Imperial!S20*'Metric (2)'!$C$10</f>
        <v>44.449999999999996</v>
      </c>
      <c r="AB19" s="2"/>
      <c r="AC19" s="2"/>
    </row>
    <row r="20" spans="2:29" ht="12.75" customHeight="1">
      <c r="B20" s="5"/>
      <c r="C20" s="582"/>
      <c r="D20" s="390" t="s">
        <v>27</v>
      </c>
      <c r="E20" s="391"/>
      <c r="F20" s="392"/>
      <c r="G20" s="390" t="s">
        <v>28</v>
      </c>
      <c r="H20" s="391"/>
      <c r="I20" s="392"/>
      <c r="J20" s="390" t="s">
        <v>29</v>
      </c>
      <c r="K20" s="391"/>
      <c r="L20" s="391"/>
      <c r="M20" s="531" t="s">
        <v>30</v>
      </c>
      <c r="N20" s="532"/>
      <c r="O20" s="533"/>
      <c r="P20" s="6"/>
      <c r="R20" s="263">
        <f t="shared" si="0"/>
        <v>47.78374999999999</v>
      </c>
      <c r="S20" s="294">
        <f>Imperial!S21*'Metric (2)'!$C$10</f>
        <v>50.8</v>
      </c>
      <c r="AB20" s="2"/>
      <c r="AC20" s="2"/>
    </row>
    <row r="21" spans="2:29" ht="12.75" customHeight="1">
      <c r="B21" s="5"/>
      <c r="C21" s="3" t="s">
        <v>31</v>
      </c>
      <c r="D21" s="428" t="s">
        <v>180</v>
      </c>
      <c r="E21" s="429"/>
      <c r="F21" s="430"/>
      <c r="G21" s="428" t="s">
        <v>32</v>
      </c>
      <c r="H21" s="429"/>
      <c r="I21" s="430"/>
      <c r="J21" s="428" t="s">
        <v>174</v>
      </c>
      <c r="K21" s="429"/>
      <c r="L21" s="429"/>
      <c r="M21" s="520" t="s">
        <v>33</v>
      </c>
      <c r="N21" s="521"/>
      <c r="O21" s="522"/>
      <c r="P21" s="6"/>
      <c r="R21" s="263">
        <f t="shared" si="0"/>
        <v>54.60999999999999</v>
      </c>
      <c r="S21" s="294">
        <f>Imperial!S22*'Metric (2)'!$C$10</f>
        <v>57.15</v>
      </c>
      <c r="AB21" s="2"/>
      <c r="AC21" s="2"/>
    </row>
    <row r="22" spans="2:29" ht="12.75" customHeight="1" thickBot="1">
      <c r="B22" s="5"/>
      <c r="C22" s="194">
        <v>20</v>
      </c>
      <c r="D22" s="568">
        <f>(J22/2)^0.5</f>
        <v>95.50253726344111</v>
      </c>
      <c r="E22" s="567"/>
      <c r="F22" s="584"/>
      <c r="G22" s="568">
        <f>D22*2</f>
        <v>191.00507452688223</v>
      </c>
      <c r="H22" s="567"/>
      <c r="I22" s="584"/>
      <c r="J22" s="568">
        <f>C12*(F12/2)^2</f>
        <v>18241.469247509915</v>
      </c>
      <c r="K22" s="567"/>
      <c r="L22" s="567"/>
      <c r="M22" s="575">
        <f>(G37^2-(G37-D27)^2)^0.5</f>
        <v>197.9734073051227</v>
      </c>
      <c r="N22" s="576"/>
      <c r="O22" s="577"/>
      <c r="P22" s="6"/>
      <c r="R22" s="263">
        <f t="shared" si="0"/>
        <v>61.436249999999994</v>
      </c>
      <c r="S22" s="294">
        <f>Imperial!S23*'Metric (2)'!$C$10</f>
        <v>63.5</v>
      </c>
      <c r="AC22" s="2"/>
    </row>
    <row r="23" spans="2:29" ht="12.75" customHeight="1" thickBot="1">
      <c r="B23" s="5"/>
      <c r="C23" s="180"/>
      <c r="D23" s="181"/>
      <c r="E23" s="11"/>
      <c r="F23" s="11"/>
      <c r="G23" s="11"/>
      <c r="H23" s="12"/>
      <c r="I23" s="12"/>
      <c r="J23" s="12"/>
      <c r="K23" s="181"/>
      <c r="L23" s="181"/>
      <c r="M23" s="520" t="s">
        <v>34</v>
      </c>
      <c r="N23" s="521"/>
      <c r="O23" s="522"/>
      <c r="P23" s="6"/>
      <c r="R23" s="263">
        <f t="shared" si="0"/>
        <v>68.2625</v>
      </c>
      <c r="S23" s="294">
        <f>Imperial!S24*'Metric (2)'!$C$10</f>
        <v>69.85</v>
      </c>
      <c r="AC23" s="2"/>
    </row>
    <row r="24" spans="2:29" ht="12.75" customHeight="1">
      <c r="B24" s="5"/>
      <c r="C24" s="581" t="s">
        <v>35</v>
      </c>
      <c r="D24" s="387" t="s">
        <v>35</v>
      </c>
      <c r="E24" s="388"/>
      <c r="F24" s="389"/>
      <c r="G24" s="387" t="s">
        <v>35</v>
      </c>
      <c r="H24" s="388"/>
      <c r="I24" s="493"/>
      <c r="J24" s="4"/>
      <c r="K24" s="181"/>
      <c r="L24" s="181"/>
      <c r="M24" s="575">
        <f>(D27^2+M22^2)^0.5</f>
        <v>228.60000000000002</v>
      </c>
      <c r="N24" s="576"/>
      <c r="O24" s="577"/>
      <c r="P24" s="6"/>
      <c r="R24" s="263">
        <f t="shared" si="0"/>
        <v>75.08874999999999</v>
      </c>
      <c r="S24" s="294">
        <f>Imperial!S25*'Metric (2)'!$C$10</f>
        <v>76.19999999999999</v>
      </c>
      <c r="AC24" s="2"/>
    </row>
    <row r="25" spans="2:19" ht="12.75" customHeight="1">
      <c r="B25" s="5"/>
      <c r="C25" s="582"/>
      <c r="D25" s="390" t="s">
        <v>36</v>
      </c>
      <c r="E25" s="391"/>
      <c r="F25" s="392"/>
      <c r="G25" s="390" t="s">
        <v>37</v>
      </c>
      <c r="H25" s="391"/>
      <c r="I25" s="494"/>
      <c r="J25" s="4"/>
      <c r="K25" s="181"/>
      <c r="L25" s="181"/>
      <c r="M25" s="520" t="s">
        <v>38</v>
      </c>
      <c r="N25" s="521"/>
      <c r="O25" s="522"/>
      <c r="P25" s="6"/>
      <c r="R25" s="263">
        <f t="shared" si="0"/>
        <v>81.91499999999998</v>
      </c>
      <c r="S25" s="294">
        <f>Imperial!S26*'Metric (2)'!$C$10</f>
        <v>101.6</v>
      </c>
    </row>
    <row r="26" spans="2:19" ht="12.75" customHeight="1">
      <c r="B26" s="5"/>
      <c r="C26" s="582"/>
      <c r="D26" s="428" t="s">
        <v>40</v>
      </c>
      <c r="E26" s="429"/>
      <c r="F26" s="430"/>
      <c r="G26" s="428" t="s">
        <v>41</v>
      </c>
      <c r="H26" s="429"/>
      <c r="I26" s="495"/>
      <c r="J26" s="44"/>
      <c r="K26" s="181"/>
      <c r="L26" s="181"/>
      <c r="M26" s="575">
        <f>(G37^2-(M24/2)^2)^0.5</f>
        <v>197.97340730512266</v>
      </c>
      <c r="N26" s="576"/>
      <c r="O26" s="577"/>
      <c r="P26" s="6"/>
      <c r="R26" s="263">
        <f t="shared" si="0"/>
        <v>109.21999999999998</v>
      </c>
      <c r="S26" s="294">
        <f>Imperial!S27*'Metric (2)'!$C$10</f>
        <v>127</v>
      </c>
    </row>
    <row r="27" spans="2:19" ht="12.75" customHeight="1" thickBot="1">
      <c r="B27" s="5"/>
      <c r="C27" s="588"/>
      <c r="D27" s="568">
        <f>IF((D22&gt;G17),D37/4,G17)</f>
        <v>114.3</v>
      </c>
      <c r="E27" s="567"/>
      <c r="F27" s="584"/>
      <c r="G27" s="568">
        <f>IF((G22&gt;J17),D27*2,J17)</f>
        <v>228.6</v>
      </c>
      <c r="H27" s="567"/>
      <c r="I27" s="569"/>
      <c r="J27" s="13"/>
      <c r="K27" s="181"/>
      <c r="L27" s="181"/>
      <c r="M27" s="520" t="s">
        <v>42</v>
      </c>
      <c r="N27" s="521"/>
      <c r="O27" s="522"/>
      <c r="P27" s="6"/>
      <c r="R27" s="263">
        <f t="shared" si="0"/>
        <v>136.525</v>
      </c>
      <c r="S27" s="294">
        <f>Imperial!S28*'Metric (2)'!$C$10</f>
        <v>152.39999999999998</v>
      </c>
    </row>
    <row r="28" spans="2:19" ht="12.75" customHeight="1" thickBot="1">
      <c r="B28" s="5"/>
      <c r="C28" s="180"/>
      <c r="D28" s="181"/>
      <c r="E28" s="4"/>
      <c r="F28" s="4"/>
      <c r="G28" s="4"/>
      <c r="H28" s="12"/>
      <c r="I28" s="12"/>
      <c r="J28" s="12"/>
      <c r="K28" s="12"/>
      <c r="L28" s="12"/>
      <c r="M28" s="578">
        <f>(ATAN((M24/2)/M26))*G37*2</f>
        <v>239.38936020354225</v>
      </c>
      <c r="N28" s="563"/>
      <c r="O28" s="579"/>
      <c r="P28" s="6"/>
      <c r="R28" s="263">
        <f t="shared" si="0"/>
        <v>163.82999999999996</v>
      </c>
      <c r="S28" s="294">
        <f>Imperial!S29*'Metric (2)'!$C$10</f>
        <v>203.2</v>
      </c>
    </row>
    <row r="29" spans="2:19" ht="12.75" customHeight="1">
      <c r="B29" s="5"/>
      <c r="C29" s="581" t="s">
        <v>124</v>
      </c>
      <c r="D29" s="387" t="s">
        <v>44</v>
      </c>
      <c r="E29" s="388"/>
      <c r="F29" s="389"/>
      <c r="G29" s="387" t="s">
        <v>45</v>
      </c>
      <c r="H29" s="388"/>
      <c r="I29" s="493"/>
      <c r="J29" s="4"/>
      <c r="K29" s="181"/>
      <c r="L29" s="181"/>
      <c r="M29" s="520" t="s">
        <v>46</v>
      </c>
      <c r="N29" s="521"/>
      <c r="O29" s="522"/>
      <c r="P29" s="6"/>
      <c r="R29" s="263">
        <f t="shared" si="0"/>
        <v>218.43999999999997</v>
      </c>
      <c r="S29" s="294">
        <f>Imperial!S30*'Metric (2)'!$C$10</f>
        <v>254</v>
      </c>
    </row>
    <row r="30" spans="2:19" ht="12.75" customHeight="1" thickBot="1">
      <c r="B30" s="5"/>
      <c r="C30" s="582"/>
      <c r="D30" s="390" t="s">
        <v>47</v>
      </c>
      <c r="E30" s="391"/>
      <c r="F30" s="392"/>
      <c r="G30" s="390" t="s">
        <v>48</v>
      </c>
      <c r="H30" s="391"/>
      <c r="I30" s="494"/>
      <c r="J30" s="4"/>
      <c r="K30" s="181"/>
      <c r="L30" s="181"/>
      <c r="M30" s="580">
        <f>(G27^2+D47^2)^0.5</f>
        <v>235.63548650404928</v>
      </c>
      <c r="N30" s="567"/>
      <c r="O30" s="569"/>
      <c r="P30" s="6"/>
      <c r="R30" s="263">
        <f t="shared" si="0"/>
        <v>273.05</v>
      </c>
      <c r="S30" s="294">
        <f>Imperial!S31*'Metric (2)'!$C$10</f>
        <v>304.79999999999995</v>
      </c>
    </row>
    <row r="31" spans="2:19" ht="12.75" customHeight="1" thickBot="1">
      <c r="B31" s="5"/>
      <c r="C31" s="582"/>
      <c r="D31" s="428" t="s">
        <v>49</v>
      </c>
      <c r="E31" s="429"/>
      <c r="F31" s="430"/>
      <c r="G31" s="428" t="s">
        <v>138</v>
      </c>
      <c r="H31" s="429"/>
      <c r="I31" s="495"/>
      <c r="J31" s="44"/>
      <c r="K31" s="181"/>
      <c r="L31" s="181"/>
      <c r="M31" s="183"/>
      <c r="N31" s="183"/>
      <c r="O31" s="184"/>
      <c r="P31" s="6"/>
      <c r="R31" s="170"/>
      <c r="S31" s="293"/>
    </row>
    <row r="32" spans="2:16" ht="12.75" customHeight="1" thickBot="1">
      <c r="B32" s="5"/>
      <c r="C32" s="588"/>
      <c r="D32" s="568">
        <f>M17*D37</f>
        <v>749.808</v>
      </c>
      <c r="E32" s="567"/>
      <c r="F32" s="584"/>
      <c r="G32" s="585">
        <f>D32+J37+M73-C22/2</f>
        <v>1354.158</v>
      </c>
      <c r="H32" s="586"/>
      <c r="I32" s="587"/>
      <c r="J32" s="13"/>
      <c r="K32" s="442"/>
      <c r="L32" s="442"/>
      <c r="M32" s="442"/>
      <c r="N32" s="442"/>
      <c r="O32" s="443"/>
      <c r="P32" s="6"/>
    </row>
    <row r="33" spans="2:16" ht="12.75" customHeight="1" thickBot="1">
      <c r="B33" s="5"/>
      <c r="C33" s="180"/>
      <c r="D33" s="181"/>
      <c r="E33" s="181"/>
      <c r="F33" s="181"/>
      <c r="G33" s="181"/>
      <c r="H33" s="10"/>
      <c r="I33" s="10"/>
      <c r="J33" s="10"/>
      <c r="K33" s="16"/>
      <c r="L33" s="16"/>
      <c r="M33" s="12"/>
      <c r="N33" s="12"/>
      <c r="O33" s="29"/>
      <c r="P33" s="6"/>
    </row>
    <row r="34" spans="2:16" ht="12.75" customHeight="1">
      <c r="B34" s="5"/>
      <c r="C34" s="581" t="s">
        <v>52</v>
      </c>
      <c r="D34" s="387" t="s">
        <v>43</v>
      </c>
      <c r="E34" s="388"/>
      <c r="F34" s="389"/>
      <c r="G34" s="387" t="s">
        <v>43</v>
      </c>
      <c r="H34" s="388"/>
      <c r="I34" s="389"/>
      <c r="J34" s="387" t="s">
        <v>51</v>
      </c>
      <c r="K34" s="388"/>
      <c r="L34" s="389"/>
      <c r="M34" s="387" t="s">
        <v>52</v>
      </c>
      <c r="N34" s="388"/>
      <c r="O34" s="493"/>
      <c r="P34" s="6"/>
    </row>
    <row r="35" spans="2:16" ht="12.75" customHeight="1">
      <c r="B35" s="5"/>
      <c r="C35" s="582"/>
      <c r="D35" s="390" t="s">
        <v>53</v>
      </c>
      <c r="E35" s="391"/>
      <c r="F35" s="392"/>
      <c r="G35" s="390" t="s">
        <v>54</v>
      </c>
      <c r="H35" s="391"/>
      <c r="I35" s="392"/>
      <c r="J35" s="390" t="s">
        <v>55</v>
      </c>
      <c r="K35" s="391"/>
      <c r="L35" s="392"/>
      <c r="M35" s="390" t="s">
        <v>56</v>
      </c>
      <c r="N35" s="391"/>
      <c r="O35" s="494"/>
      <c r="P35" s="6"/>
    </row>
    <row r="36" spans="2:16" ht="12.75" customHeight="1">
      <c r="B36" s="5"/>
      <c r="C36" s="582"/>
      <c r="D36" s="428" t="s">
        <v>57</v>
      </c>
      <c r="E36" s="429"/>
      <c r="F36" s="430"/>
      <c r="G36" s="428" t="s">
        <v>58</v>
      </c>
      <c r="H36" s="429"/>
      <c r="I36" s="430"/>
      <c r="J36" s="428" t="s">
        <v>59</v>
      </c>
      <c r="K36" s="429"/>
      <c r="L36" s="430"/>
      <c r="M36" s="428" t="s">
        <v>60</v>
      </c>
      <c r="N36" s="429"/>
      <c r="O36" s="495"/>
      <c r="P36" s="6"/>
    </row>
    <row r="37" spans="2:16" ht="12.75" customHeight="1" thickBot="1">
      <c r="B37" s="5"/>
      <c r="C37" s="588"/>
      <c r="D37" s="568">
        <f>IF(F17&gt;0,F17,VLOOKUP(S3,S5:T10,2,TRUE)*C10)</f>
        <v>457.2</v>
      </c>
      <c r="E37" s="567"/>
      <c r="F37" s="584"/>
      <c r="G37" s="568">
        <f>D37/2</f>
        <v>228.6</v>
      </c>
      <c r="H37" s="567"/>
      <c r="I37" s="584"/>
      <c r="J37" s="568">
        <f>M12+D47+D37</f>
        <v>564.35</v>
      </c>
      <c r="K37" s="567"/>
      <c r="L37" s="584"/>
      <c r="M37" s="568">
        <f>C12*D37</f>
        <v>1436.3361612212534</v>
      </c>
      <c r="N37" s="567"/>
      <c r="O37" s="569"/>
      <c r="P37" s="6"/>
    </row>
    <row r="38" spans="2:16" ht="12.75" customHeight="1" thickBot="1">
      <c r="B38" s="5"/>
      <c r="C38" s="180"/>
      <c r="D38" s="181"/>
      <c r="E38" s="9"/>
      <c r="F38" s="9"/>
      <c r="G38" s="9"/>
      <c r="H38" s="10"/>
      <c r="I38" s="10"/>
      <c r="J38" s="10"/>
      <c r="K38" s="10"/>
      <c r="L38" s="10"/>
      <c r="M38" s="17"/>
      <c r="N38" s="17"/>
      <c r="O38" s="29"/>
      <c r="P38" s="6"/>
    </row>
    <row r="39" spans="2:16" ht="12.75" customHeight="1">
      <c r="B39" s="5"/>
      <c r="C39" s="581" t="s">
        <v>72</v>
      </c>
      <c r="D39" s="388" t="s">
        <v>43</v>
      </c>
      <c r="E39" s="388"/>
      <c r="F39" s="388"/>
      <c r="G39" s="387" t="s">
        <v>43</v>
      </c>
      <c r="H39" s="388"/>
      <c r="I39" s="388"/>
      <c r="J39" s="387" t="s">
        <v>43</v>
      </c>
      <c r="K39" s="388"/>
      <c r="L39" s="389"/>
      <c r="M39" s="462" t="s">
        <v>43</v>
      </c>
      <c r="N39" s="463"/>
      <c r="O39" s="464"/>
      <c r="P39" s="6"/>
    </row>
    <row r="40" spans="2:16" ht="12.75" customHeight="1">
      <c r="B40" s="5"/>
      <c r="C40" s="582"/>
      <c r="D40" s="391" t="s">
        <v>61</v>
      </c>
      <c r="E40" s="391"/>
      <c r="F40" s="391"/>
      <c r="G40" s="390" t="s">
        <v>62</v>
      </c>
      <c r="H40" s="391"/>
      <c r="I40" s="391"/>
      <c r="J40" s="390" t="s">
        <v>63</v>
      </c>
      <c r="K40" s="391"/>
      <c r="L40" s="392"/>
      <c r="M40" s="492" t="s">
        <v>64</v>
      </c>
      <c r="N40" s="490"/>
      <c r="O40" s="491"/>
      <c r="P40" s="6"/>
    </row>
    <row r="41" spans="2:16" ht="12.75" customHeight="1">
      <c r="B41" s="5"/>
      <c r="C41" s="582"/>
      <c r="D41" s="429" t="s">
        <v>237</v>
      </c>
      <c r="E41" s="429"/>
      <c r="F41" s="429"/>
      <c r="G41" s="428" t="s">
        <v>65</v>
      </c>
      <c r="H41" s="429"/>
      <c r="I41" s="429"/>
      <c r="J41" s="428" t="s">
        <v>137</v>
      </c>
      <c r="K41" s="429"/>
      <c r="L41" s="430"/>
      <c r="M41" s="467" t="s">
        <v>66</v>
      </c>
      <c r="N41" s="468"/>
      <c r="O41" s="469"/>
      <c r="P41" s="6"/>
    </row>
    <row r="42" spans="2:16" ht="12.75" customHeight="1" thickBot="1">
      <c r="B42" s="5"/>
      <c r="C42" s="588"/>
      <c r="D42" s="567">
        <f>D37-2*D27</f>
        <v>228.6</v>
      </c>
      <c r="E42" s="567"/>
      <c r="F42" s="567"/>
      <c r="G42" s="568">
        <f>D42/2</f>
        <v>114.3</v>
      </c>
      <c r="H42" s="567"/>
      <c r="I42" s="584"/>
      <c r="J42" s="568">
        <f>M12+2*D47+M30+D37/8</f>
        <v>457.0854865040493</v>
      </c>
      <c r="K42" s="567"/>
      <c r="L42" s="584"/>
      <c r="M42" s="568">
        <f>C12*D42</f>
        <v>718.1680806106267</v>
      </c>
      <c r="N42" s="567"/>
      <c r="O42" s="569"/>
      <c r="P42" s="6"/>
    </row>
    <row r="43" spans="2:16" ht="12.75" customHeight="1" thickBot="1">
      <c r="B43" s="5"/>
      <c r="C43" s="180"/>
      <c r="D43" s="181"/>
      <c r="E43" s="9"/>
      <c r="F43" s="9"/>
      <c r="G43" s="9"/>
      <c r="H43" s="10"/>
      <c r="I43" s="10"/>
      <c r="J43" s="10"/>
      <c r="K43" s="10"/>
      <c r="L43" s="10"/>
      <c r="M43" s="18"/>
      <c r="N43" s="18"/>
      <c r="O43" s="29"/>
      <c r="P43" s="6"/>
    </row>
    <row r="44" spans="2:16" ht="12.75" customHeight="1">
      <c r="B44" s="5"/>
      <c r="C44" s="590" t="s">
        <v>67</v>
      </c>
      <c r="D44" s="387" t="s">
        <v>68</v>
      </c>
      <c r="E44" s="388"/>
      <c r="F44" s="389"/>
      <c r="G44" s="394" t="s">
        <v>166</v>
      </c>
      <c r="H44" s="395"/>
      <c r="I44" s="396"/>
      <c r="J44" s="176"/>
      <c r="K44" s="45" t="s">
        <v>168</v>
      </c>
      <c r="L44" s="177"/>
      <c r="M44" s="462" t="s">
        <v>69</v>
      </c>
      <c r="N44" s="463"/>
      <c r="O44" s="464"/>
      <c r="P44" s="6"/>
    </row>
    <row r="45" spans="2:16" ht="12.75" customHeight="1">
      <c r="B45" s="5"/>
      <c r="C45" s="591"/>
      <c r="D45" s="390" t="s">
        <v>70</v>
      </c>
      <c r="E45" s="391"/>
      <c r="F45" s="392"/>
      <c r="G45" s="397"/>
      <c r="H45" s="398"/>
      <c r="I45" s="399"/>
      <c r="J45" s="178" t="s">
        <v>169</v>
      </c>
      <c r="K45" s="191" t="s">
        <v>177</v>
      </c>
      <c r="L45" s="261"/>
      <c r="M45" s="492" t="s">
        <v>71</v>
      </c>
      <c r="N45" s="490"/>
      <c r="O45" s="491"/>
      <c r="P45" s="6"/>
    </row>
    <row r="46" spans="2:16" ht="12.75" customHeight="1">
      <c r="B46" s="5"/>
      <c r="C46" s="591"/>
      <c r="D46" s="428" t="s">
        <v>73</v>
      </c>
      <c r="E46" s="429"/>
      <c r="F46" s="430"/>
      <c r="G46" s="397"/>
      <c r="H46" s="398"/>
      <c r="I46" s="399"/>
      <c r="J46" s="262" t="s">
        <v>238</v>
      </c>
      <c r="K46" s="191"/>
      <c r="L46" s="192"/>
      <c r="M46" s="467" t="s">
        <v>181</v>
      </c>
      <c r="N46" s="468"/>
      <c r="O46" s="469"/>
      <c r="P46" s="6"/>
    </row>
    <row r="47" spans="2:16" ht="12.75" customHeight="1" thickBot="1">
      <c r="B47" s="5"/>
      <c r="C47" s="592"/>
      <c r="D47" s="568">
        <f>G27/4</f>
        <v>57.15</v>
      </c>
      <c r="E47" s="567"/>
      <c r="F47" s="584"/>
      <c r="G47" s="400"/>
      <c r="H47" s="401"/>
      <c r="I47" s="402"/>
      <c r="J47" s="378">
        <f>1/(((4*C12^2)*G42)/(M30^2+(2*C12*G42)^2))+L48</f>
        <v>129.60482449596415</v>
      </c>
      <c r="K47" s="379"/>
      <c r="L47" s="380"/>
      <c r="M47" s="470">
        <f>J47+D37/4-L48</f>
        <v>240.90482449596414</v>
      </c>
      <c r="N47" s="460"/>
      <c r="O47" s="461"/>
      <c r="P47" s="6"/>
    </row>
    <row r="48" spans="2:16" ht="12.75" customHeight="1" thickBot="1">
      <c r="B48" s="5"/>
      <c r="C48" s="180"/>
      <c r="D48" s="181"/>
      <c r="E48" s="10"/>
      <c r="F48" s="10"/>
      <c r="G48" s="10"/>
      <c r="H48" s="190"/>
      <c r="I48" s="10"/>
      <c r="J48" s="24"/>
      <c r="K48" s="185" t="s">
        <v>182</v>
      </c>
      <c r="L48" s="189">
        <v>3</v>
      </c>
      <c r="M48" s="25"/>
      <c r="N48" s="17"/>
      <c r="O48" s="29"/>
      <c r="P48" s="6"/>
    </row>
    <row r="49" spans="2:16" ht="12.75" customHeight="1">
      <c r="B49" s="5"/>
      <c r="C49" s="590" t="s">
        <v>44</v>
      </c>
      <c r="D49" s="387" t="s">
        <v>44</v>
      </c>
      <c r="E49" s="388"/>
      <c r="F49" s="389"/>
      <c r="G49" s="387" t="s">
        <v>44</v>
      </c>
      <c r="H49" s="388"/>
      <c r="I49" s="389"/>
      <c r="J49" s="387" t="s">
        <v>44</v>
      </c>
      <c r="K49" s="388"/>
      <c r="L49" s="389"/>
      <c r="M49" s="462" t="s">
        <v>44</v>
      </c>
      <c r="N49" s="463"/>
      <c r="O49" s="464"/>
      <c r="P49" s="6"/>
    </row>
    <row r="50" spans="2:16" ht="12.75" customHeight="1">
      <c r="B50" s="5"/>
      <c r="C50" s="591"/>
      <c r="D50" s="390" t="s">
        <v>74</v>
      </c>
      <c r="E50" s="391"/>
      <c r="F50" s="392"/>
      <c r="G50" s="390" t="s">
        <v>75</v>
      </c>
      <c r="H50" s="391"/>
      <c r="I50" s="392"/>
      <c r="J50" s="390" t="s">
        <v>76</v>
      </c>
      <c r="K50" s="391"/>
      <c r="L50" s="392"/>
      <c r="M50" s="492" t="s">
        <v>139</v>
      </c>
      <c r="N50" s="490"/>
      <c r="O50" s="491"/>
      <c r="P50" s="6"/>
    </row>
    <row r="51" spans="2:16" ht="12.75" customHeight="1">
      <c r="B51" s="5"/>
      <c r="C51" s="591"/>
      <c r="D51" s="428" t="s">
        <v>158</v>
      </c>
      <c r="E51" s="429"/>
      <c r="F51" s="430"/>
      <c r="G51" s="428" t="s">
        <v>78</v>
      </c>
      <c r="H51" s="429"/>
      <c r="I51" s="430"/>
      <c r="J51" s="428" t="s">
        <v>79</v>
      </c>
      <c r="K51" s="429"/>
      <c r="L51" s="430"/>
      <c r="M51" s="467" t="s">
        <v>140</v>
      </c>
      <c r="N51" s="468"/>
      <c r="O51" s="469"/>
      <c r="P51" s="6"/>
    </row>
    <row r="52" spans="2:16" ht="12.75" customHeight="1">
      <c r="B52" s="5"/>
      <c r="C52" s="591"/>
      <c r="D52" s="589">
        <f>VLOOKUP(D37/3,$R$16:$S$31,2,TRUE)</f>
        <v>152.39999999999998</v>
      </c>
      <c r="E52" s="576"/>
      <c r="F52" s="593"/>
      <c r="G52" s="589">
        <f>((D68)^2+D56^2)^0.5</f>
        <v>382.5695351383849</v>
      </c>
      <c r="H52" s="576"/>
      <c r="I52" s="593"/>
      <c r="J52" s="589">
        <f>D37</f>
        <v>457.2</v>
      </c>
      <c r="K52" s="576"/>
      <c r="L52" s="593"/>
      <c r="M52" s="589">
        <f>((J68+D68)^2+J56^2)^0.5</f>
        <v>1147.708605415155</v>
      </c>
      <c r="N52" s="576"/>
      <c r="O52" s="577"/>
      <c r="P52" s="6"/>
    </row>
    <row r="53" spans="2:16" ht="12.75" customHeight="1">
      <c r="B53" s="5"/>
      <c r="C53" s="591"/>
      <c r="D53" s="433" t="s">
        <v>44</v>
      </c>
      <c r="E53" s="434"/>
      <c r="F53" s="435"/>
      <c r="G53" s="433" t="s">
        <v>80</v>
      </c>
      <c r="H53" s="434"/>
      <c r="I53" s="435"/>
      <c r="J53" s="433" t="s">
        <v>44</v>
      </c>
      <c r="K53" s="434"/>
      <c r="L53" s="435"/>
      <c r="M53" s="539" t="s">
        <v>81</v>
      </c>
      <c r="N53" s="488"/>
      <c r="O53" s="489"/>
      <c r="P53" s="6"/>
    </row>
    <row r="54" spans="2:16" ht="12.75" customHeight="1">
      <c r="B54" s="5"/>
      <c r="C54" s="591"/>
      <c r="D54" s="390" t="s">
        <v>75</v>
      </c>
      <c r="E54" s="391"/>
      <c r="F54" s="392"/>
      <c r="G54" s="390" t="s">
        <v>83</v>
      </c>
      <c r="H54" s="391"/>
      <c r="I54" s="392"/>
      <c r="J54" s="390" t="s">
        <v>77</v>
      </c>
      <c r="K54" s="391"/>
      <c r="L54" s="392"/>
      <c r="M54" s="492" t="s">
        <v>83</v>
      </c>
      <c r="N54" s="490"/>
      <c r="O54" s="491"/>
      <c r="P54" s="6"/>
    </row>
    <row r="55" spans="2:16" ht="12.75" customHeight="1">
      <c r="B55" s="5"/>
      <c r="C55" s="591"/>
      <c r="D55" s="428" t="s">
        <v>84</v>
      </c>
      <c r="E55" s="429"/>
      <c r="F55" s="430"/>
      <c r="G55" s="428" t="s">
        <v>85</v>
      </c>
      <c r="H55" s="429"/>
      <c r="I55" s="430"/>
      <c r="J55" s="428" t="s">
        <v>86</v>
      </c>
      <c r="K55" s="429"/>
      <c r="L55" s="430"/>
      <c r="M55" s="467" t="s">
        <v>87</v>
      </c>
      <c r="N55" s="468"/>
      <c r="O55" s="469"/>
      <c r="P55" s="6"/>
    </row>
    <row r="56" spans="2:16" ht="12.75" customHeight="1">
      <c r="B56" s="5"/>
      <c r="C56" s="591"/>
      <c r="D56" s="589">
        <f>D52/2</f>
        <v>76.19999999999999</v>
      </c>
      <c r="E56" s="576"/>
      <c r="F56" s="593"/>
      <c r="G56" s="589">
        <f>D60/($C$12*G52*2)*360</f>
        <v>71.70461179057857</v>
      </c>
      <c r="H56" s="576"/>
      <c r="I56" s="593"/>
      <c r="J56" s="589">
        <f>J52/2</f>
        <v>228.6</v>
      </c>
      <c r="K56" s="576"/>
      <c r="L56" s="593"/>
      <c r="M56" s="589">
        <f>J60/($C$12*M52*2)*360</f>
        <v>71.70461179057855</v>
      </c>
      <c r="N56" s="576"/>
      <c r="O56" s="577"/>
      <c r="P56" s="6"/>
    </row>
    <row r="57" spans="2:16" ht="12.75" customHeight="1">
      <c r="B57" s="5"/>
      <c r="C57" s="591"/>
      <c r="D57" s="433" t="s">
        <v>44</v>
      </c>
      <c r="E57" s="434"/>
      <c r="F57" s="435"/>
      <c r="G57" s="433" t="s">
        <v>89</v>
      </c>
      <c r="H57" s="434"/>
      <c r="I57" s="435"/>
      <c r="J57" s="433" t="s">
        <v>44</v>
      </c>
      <c r="K57" s="434"/>
      <c r="L57" s="435"/>
      <c r="M57" s="539" t="s">
        <v>90</v>
      </c>
      <c r="N57" s="488"/>
      <c r="O57" s="489"/>
      <c r="P57" s="6"/>
    </row>
    <row r="58" spans="2:16" ht="12.75" customHeight="1">
      <c r="B58" s="5"/>
      <c r="C58" s="591"/>
      <c r="D58" s="390" t="s">
        <v>56</v>
      </c>
      <c r="E58" s="391"/>
      <c r="F58" s="392"/>
      <c r="G58" s="390" t="s">
        <v>91</v>
      </c>
      <c r="H58" s="391"/>
      <c r="I58" s="392"/>
      <c r="J58" s="390" t="s">
        <v>92</v>
      </c>
      <c r="K58" s="391"/>
      <c r="L58" s="392"/>
      <c r="M58" s="492" t="s">
        <v>91</v>
      </c>
      <c r="N58" s="490"/>
      <c r="O58" s="491"/>
      <c r="P58" s="6"/>
    </row>
    <row r="59" spans="2:16" ht="12.75" customHeight="1">
      <c r="B59" s="5"/>
      <c r="C59" s="591"/>
      <c r="D59" s="428" t="s">
        <v>93</v>
      </c>
      <c r="E59" s="429"/>
      <c r="F59" s="430"/>
      <c r="G59" s="428" t="s">
        <v>94</v>
      </c>
      <c r="H59" s="429"/>
      <c r="I59" s="430"/>
      <c r="J59" s="428" t="s">
        <v>95</v>
      </c>
      <c r="K59" s="429"/>
      <c r="L59" s="430"/>
      <c r="M59" s="467" t="s">
        <v>96</v>
      </c>
      <c r="N59" s="468"/>
      <c r="O59" s="469"/>
      <c r="P59" s="6"/>
    </row>
    <row r="60" spans="2:16" ht="12.75" customHeight="1">
      <c r="B60" s="5"/>
      <c r="C60" s="591"/>
      <c r="D60" s="589">
        <f>C12*D52</f>
        <v>478.7787204070844</v>
      </c>
      <c r="E60" s="576"/>
      <c r="F60" s="593"/>
      <c r="G60" s="589">
        <f>COS(G56/360*2*$C$12)*G52</f>
        <v>120.0947115100041</v>
      </c>
      <c r="H60" s="576"/>
      <c r="I60" s="593"/>
      <c r="J60" s="589">
        <f>J52*C12</f>
        <v>1436.3361612212534</v>
      </c>
      <c r="K60" s="576"/>
      <c r="L60" s="593"/>
      <c r="M60" s="589">
        <f>COS(M56/360*2*$C$12)*M52</f>
        <v>360.28413453001286</v>
      </c>
      <c r="N60" s="576"/>
      <c r="O60" s="577"/>
      <c r="P60" s="6"/>
    </row>
    <row r="61" spans="2:16" ht="12.75" customHeight="1">
      <c r="B61" s="5"/>
      <c r="C61" s="591"/>
      <c r="D61" s="433" t="s">
        <v>44</v>
      </c>
      <c r="E61" s="434"/>
      <c r="F61" s="435"/>
      <c r="G61" s="433" t="s">
        <v>89</v>
      </c>
      <c r="H61" s="434"/>
      <c r="I61" s="435"/>
      <c r="J61" s="433" t="s">
        <v>44</v>
      </c>
      <c r="K61" s="434"/>
      <c r="L61" s="435"/>
      <c r="M61" s="539" t="s">
        <v>90</v>
      </c>
      <c r="N61" s="488"/>
      <c r="O61" s="489"/>
      <c r="P61" s="6"/>
    </row>
    <row r="62" spans="2:16" ht="12.75" customHeight="1">
      <c r="B62" s="5"/>
      <c r="C62" s="591"/>
      <c r="D62" s="390" t="s">
        <v>97</v>
      </c>
      <c r="E62" s="391"/>
      <c r="F62" s="392"/>
      <c r="G62" s="390" t="s">
        <v>98</v>
      </c>
      <c r="H62" s="391"/>
      <c r="I62" s="392"/>
      <c r="J62" s="390" t="s">
        <v>99</v>
      </c>
      <c r="K62" s="391"/>
      <c r="L62" s="392"/>
      <c r="M62" s="492" t="s">
        <v>98</v>
      </c>
      <c r="N62" s="490"/>
      <c r="O62" s="491"/>
      <c r="P62" s="6"/>
    </row>
    <row r="63" spans="2:16" ht="12.75" customHeight="1">
      <c r="B63" s="5"/>
      <c r="C63" s="591"/>
      <c r="D63" s="428" t="s">
        <v>101</v>
      </c>
      <c r="E63" s="429"/>
      <c r="F63" s="430"/>
      <c r="G63" s="428" t="s">
        <v>102</v>
      </c>
      <c r="H63" s="429"/>
      <c r="I63" s="430"/>
      <c r="J63" s="428" t="s">
        <v>103</v>
      </c>
      <c r="K63" s="429"/>
      <c r="L63" s="430"/>
      <c r="M63" s="467" t="s">
        <v>104</v>
      </c>
      <c r="N63" s="468"/>
      <c r="O63" s="469"/>
      <c r="P63" s="6"/>
    </row>
    <row r="64" spans="2:16" ht="12.75" customHeight="1">
      <c r="B64" s="5"/>
      <c r="C64" s="591"/>
      <c r="D64" s="589">
        <f>(J56-D56)/D32</f>
        <v>0.20325203252032523</v>
      </c>
      <c r="E64" s="576"/>
      <c r="F64" s="593"/>
      <c r="G64" s="589">
        <f>SIN(G56/360*2*$C$12)*G52</f>
        <v>363.23093134165873</v>
      </c>
      <c r="H64" s="576"/>
      <c r="I64" s="593"/>
      <c r="J64" s="594">
        <f>(J56-D56)/D32</f>
        <v>0.20325203252032523</v>
      </c>
      <c r="K64" s="563"/>
      <c r="L64" s="595"/>
      <c r="M64" s="589">
        <f>SIN(M56/360*2*$C$12)*M52</f>
        <v>1089.6927940249764</v>
      </c>
      <c r="N64" s="576"/>
      <c r="O64" s="577"/>
      <c r="P64" s="6"/>
    </row>
    <row r="65" spans="2:16" ht="12.75" customHeight="1">
      <c r="B65" s="5"/>
      <c r="C65" s="591"/>
      <c r="D65" s="433" t="s">
        <v>44</v>
      </c>
      <c r="E65" s="434"/>
      <c r="F65" s="435"/>
      <c r="G65" s="433" t="s">
        <v>105</v>
      </c>
      <c r="H65" s="434"/>
      <c r="I65" s="435"/>
      <c r="J65" s="433" t="s">
        <v>44</v>
      </c>
      <c r="K65" s="434"/>
      <c r="L65" s="435"/>
      <c r="M65" s="488" t="s">
        <v>105</v>
      </c>
      <c r="N65" s="488"/>
      <c r="O65" s="489"/>
      <c r="P65" s="6"/>
    </row>
    <row r="66" spans="2:16" ht="12.75" customHeight="1">
      <c r="B66" s="5"/>
      <c r="C66" s="591"/>
      <c r="D66" s="390" t="s">
        <v>106</v>
      </c>
      <c r="E66" s="391"/>
      <c r="F66" s="392"/>
      <c r="G66" s="390" t="s">
        <v>107</v>
      </c>
      <c r="H66" s="391"/>
      <c r="I66" s="392"/>
      <c r="J66" s="390" t="s">
        <v>108</v>
      </c>
      <c r="K66" s="391"/>
      <c r="L66" s="392"/>
      <c r="M66" s="490" t="s">
        <v>109</v>
      </c>
      <c r="N66" s="490"/>
      <c r="O66" s="491"/>
      <c r="P66" s="6"/>
    </row>
    <row r="67" spans="2:16" ht="12.75" customHeight="1">
      <c r="B67" s="5"/>
      <c r="C67" s="591"/>
      <c r="D67" s="428" t="s">
        <v>110</v>
      </c>
      <c r="E67" s="429"/>
      <c r="F67" s="430"/>
      <c r="G67" s="428" t="s">
        <v>111</v>
      </c>
      <c r="H67" s="429"/>
      <c r="I67" s="430"/>
      <c r="J67" s="428" t="s">
        <v>112</v>
      </c>
      <c r="K67" s="429"/>
      <c r="L67" s="430"/>
      <c r="M67" s="431" t="s">
        <v>113</v>
      </c>
      <c r="N67" s="431"/>
      <c r="O67" s="432"/>
      <c r="P67" s="6"/>
    </row>
    <row r="68" spans="2:16" ht="12.75" customHeight="1" thickBot="1">
      <c r="B68" s="5"/>
      <c r="C68" s="592"/>
      <c r="D68" s="568">
        <f>D56/D64</f>
        <v>374.9039999999999</v>
      </c>
      <c r="E68" s="567"/>
      <c r="F68" s="584"/>
      <c r="G68" s="568">
        <f>((G52-G60)^2+G64^2)^0.5</f>
        <v>448.14031566249247</v>
      </c>
      <c r="H68" s="567"/>
      <c r="I68" s="584"/>
      <c r="J68" s="568">
        <f>(J56-D56)/J64</f>
        <v>749.808</v>
      </c>
      <c r="K68" s="567"/>
      <c r="L68" s="584"/>
      <c r="M68" s="567">
        <f>((M52-M60)^2+M64^2)^0.5</f>
        <v>1344.4209469874775</v>
      </c>
      <c r="N68" s="567"/>
      <c r="O68" s="569"/>
      <c r="P68" s="6"/>
    </row>
    <row r="69" spans="2:16" ht="12.75" customHeight="1" thickBot="1">
      <c r="B69" s="5"/>
      <c r="C69" s="180"/>
      <c r="D69" s="10"/>
      <c r="E69" s="181"/>
      <c r="F69" s="10"/>
      <c r="G69" s="10"/>
      <c r="H69" s="181"/>
      <c r="I69" s="10"/>
      <c r="J69" s="10"/>
      <c r="K69" s="181"/>
      <c r="L69" s="10"/>
      <c r="M69" s="17"/>
      <c r="N69" s="17"/>
      <c r="O69" s="29"/>
      <c r="P69" s="6"/>
    </row>
    <row r="70" spans="2:16" ht="12.75" customHeight="1">
      <c r="B70" s="5"/>
      <c r="C70" s="590" t="s">
        <v>114</v>
      </c>
      <c r="D70" s="387" t="s">
        <v>115</v>
      </c>
      <c r="E70" s="388"/>
      <c r="F70" s="389"/>
      <c r="G70" s="387" t="s">
        <v>115</v>
      </c>
      <c r="H70" s="388"/>
      <c r="I70" s="389"/>
      <c r="J70" s="387" t="s">
        <v>115</v>
      </c>
      <c r="K70" s="388"/>
      <c r="L70" s="389"/>
      <c r="M70" s="462" t="s">
        <v>115</v>
      </c>
      <c r="N70" s="463"/>
      <c r="O70" s="464"/>
      <c r="P70" s="6"/>
    </row>
    <row r="71" spans="2:16" ht="12.75" customHeight="1">
      <c r="B71" s="5"/>
      <c r="C71" s="591"/>
      <c r="D71" s="390" t="s">
        <v>53</v>
      </c>
      <c r="E71" s="391"/>
      <c r="F71" s="392"/>
      <c r="G71" s="390" t="s">
        <v>56</v>
      </c>
      <c r="H71" s="391"/>
      <c r="I71" s="392"/>
      <c r="J71" s="390" t="s">
        <v>36</v>
      </c>
      <c r="K71" s="391"/>
      <c r="L71" s="392"/>
      <c r="M71" s="492" t="s">
        <v>37</v>
      </c>
      <c r="N71" s="490"/>
      <c r="O71" s="491"/>
      <c r="P71" s="6"/>
    </row>
    <row r="72" spans="2:16" ht="12.75" customHeight="1">
      <c r="B72" s="5"/>
      <c r="C72" s="591"/>
      <c r="D72" s="428" t="s">
        <v>157</v>
      </c>
      <c r="E72" s="429"/>
      <c r="F72" s="430"/>
      <c r="G72" s="428" t="s">
        <v>117</v>
      </c>
      <c r="H72" s="429"/>
      <c r="I72" s="430"/>
      <c r="J72" s="428" t="s">
        <v>118</v>
      </c>
      <c r="K72" s="429"/>
      <c r="L72" s="430"/>
      <c r="M72" s="467" t="s">
        <v>119</v>
      </c>
      <c r="N72" s="468"/>
      <c r="O72" s="469"/>
      <c r="P72" s="6"/>
    </row>
    <row r="73" spans="2:16" ht="12.75" customHeight="1" thickBot="1">
      <c r="B73" s="5"/>
      <c r="C73" s="20"/>
      <c r="D73" s="568">
        <f>VLOOKUP(D37/3,$R$16:$S$31,2,TRUE)</f>
        <v>152.39999999999998</v>
      </c>
      <c r="E73" s="567"/>
      <c r="F73" s="584"/>
      <c r="G73" s="568">
        <f>D73*$C$12</f>
        <v>478.7787204070844</v>
      </c>
      <c r="H73" s="567"/>
      <c r="I73" s="584"/>
      <c r="J73" s="568">
        <f>G73+C22</f>
        <v>498.7787204070844</v>
      </c>
      <c r="K73" s="567"/>
      <c r="L73" s="584"/>
      <c r="M73" s="568">
        <v>50</v>
      </c>
      <c r="N73" s="567"/>
      <c r="O73" s="569"/>
      <c r="P73" s="6"/>
    </row>
    <row r="74" spans="2:16" ht="12.75" customHeight="1">
      <c r="B74" s="5"/>
      <c r="C74" s="19"/>
      <c r="D74" s="444" t="s">
        <v>129</v>
      </c>
      <c r="E74" s="444"/>
      <c r="F74" s="444"/>
      <c r="G74" s="444"/>
      <c r="H74" s="444"/>
      <c r="I74" s="444"/>
      <c r="J74" s="444"/>
      <c r="K74" s="444"/>
      <c r="L74" s="444"/>
      <c r="M74" s="444"/>
      <c r="N74" s="444"/>
      <c r="O74" s="14"/>
      <c r="P74" s="6"/>
    </row>
    <row r="75" spans="2:16" ht="12.75" customHeight="1" thickBot="1">
      <c r="B75" s="21"/>
      <c r="C75" s="21"/>
      <c r="D75" s="445"/>
      <c r="E75" s="445"/>
      <c r="F75" s="445"/>
      <c r="G75" s="445"/>
      <c r="H75" s="445"/>
      <c r="I75" s="445"/>
      <c r="J75" s="445"/>
      <c r="K75" s="445"/>
      <c r="L75" s="445"/>
      <c r="M75" s="445"/>
      <c r="N75" s="445"/>
      <c r="O75" s="22"/>
      <c r="P75" s="22"/>
    </row>
    <row r="76" spans="2:16" ht="12.75" customHeight="1">
      <c r="B76" s="39"/>
      <c r="C76" s="39"/>
      <c r="D76" s="40"/>
      <c r="E76" s="40"/>
      <c r="F76" s="40"/>
      <c r="G76" s="40"/>
      <c r="H76" s="40"/>
      <c r="I76" s="40"/>
      <c r="J76" s="40"/>
      <c r="K76" s="40"/>
      <c r="L76" s="40"/>
      <c r="M76" s="40"/>
      <c r="N76" s="40"/>
      <c r="O76" s="39"/>
      <c r="P76" s="39"/>
    </row>
    <row r="77" spans="2:17" ht="12.75" customHeight="1" thickBot="1">
      <c r="B77" s="39"/>
      <c r="C77" s="39"/>
      <c r="D77" s="40"/>
      <c r="E77" s="40"/>
      <c r="F77" s="40"/>
      <c r="G77" s="40"/>
      <c r="H77" s="40"/>
      <c r="I77" s="40"/>
      <c r="J77" s="40"/>
      <c r="K77" s="40"/>
      <c r="L77" s="40"/>
      <c r="M77" s="40"/>
      <c r="N77" s="40"/>
      <c r="O77" s="39"/>
      <c r="P77" s="39"/>
      <c r="Q77" s="1"/>
    </row>
    <row r="78" spans="2:16" ht="12.75" customHeight="1">
      <c r="B78" s="542" t="s">
        <v>121</v>
      </c>
      <c r="C78" s="543"/>
      <c r="D78" s="543"/>
      <c r="E78" s="543"/>
      <c r="F78" s="543"/>
      <c r="G78" s="543"/>
      <c r="H78" s="543"/>
      <c r="I78" s="543"/>
      <c r="J78" s="543"/>
      <c r="K78" s="543"/>
      <c r="L78" s="543"/>
      <c r="M78" s="543"/>
      <c r="N78" s="47"/>
      <c r="O78" s="48"/>
      <c r="P78" s="49"/>
    </row>
    <row r="79" spans="2:16" ht="12.75" customHeight="1">
      <c r="B79" s="407" t="s">
        <v>125</v>
      </c>
      <c r="C79" s="408"/>
      <c r="D79" s="408"/>
      <c r="E79" s="408"/>
      <c r="F79" s="408"/>
      <c r="G79" s="408"/>
      <c r="H79" s="408"/>
      <c r="I79" s="408"/>
      <c r="J79" s="408"/>
      <c r="K79" s="408"/>
      <c r="L79" s="408"/>
      <c r="M79" s="408"/>
      <c r="N79" s="39"/>
      <c r="O79" s="39"/>
      <c r="P79" s="50"/>
    </row>
    <row r="80" spans="2:16" ht="12.75" customHeight="1">
      <c r="B80" s="439" t="s">
        <v>122</v>
      </c>
      <c r="C80" s="440"/>
      <c r="D80" s="440"/>
      <c r="E80" s="440"/>
      <c r="F80" s="440"/>
      <c r="G80" s="440"/>
      <c r="H80" s="440"/>
      <c r="I80" s="440"/>
      <c r="J80" s="440"/>
      <c r="K80" s="440"/>
      <c r="L80" s="440"/>
      <c r="M80" s="440"/>
      <c r="N80" s="453">
        <f>D8</f>
        <v>39326.529861111114</v>
      </c>
      <c r="O80" s="453"/>
      <c r="P80" s="454"/>
    </row>
    <row r="81" spans="2:16" ht="12.75" customHeight="1">
      <c r="B81" s="198"/>
      <c r="C81" s="199"/>
      <c r="D81" s="199"/>
      <c r="E81" s="199"/>
      <c r="F81" s="199"/>
      <c r="G81" s="199"/>
      <c r="H81" s="199"/>
      <c r="I81" s="199"/>
      <c r="J81" s="199"/>
      <c r="K81" s="199"/>
      <c r="L81" s="199"/>
      <c r="M81" s="200"/>
      <c r="N81" s="596" t="s">
        <v>136</v>
      </c>
      <c r="O81" s="555"/>
      <c r="P81" s="202"/>
    </row>
    <row r="82" spans="2:16" ht="12.75" customHeight="1">
      <c r="B82" s="603" t="s">
        <v>3</v>
      </c>
      <c r="C82" s="604"/>
      <c r="D82" s="604"/>
      <c r="E82" s="203"/>
      <c r="F82" s="199"/>
      <c r="G82" s="199"/>
      <c r="H82" s="199"/>
      <c r="I82" s="199"/>
      <c r="J82" s="199"/>
      <c r="K82" s="199"/>
      <c r="L82" s="199"/>
      <c r="M82" s="199"/>
      <c r="N82" s="204"/>
      <c r="O82" s="597" t="s">
        <v>132</v>
      </c>
      <c r="P82" s="598"/>
    </row>
    <row r="83" spans="2:16" ht="12.75" customHeight="1">
      <c r="B83" s="198"/>
      <c r="C83" s="203"/>
      <c r="D83" s="203"/>
      <c r="E83" s="203"/>
      <c r="F83" s="199"/>
      <c r="G83" s="199"/>
      <c r="H83" s="23">
        <f>D27/2</f>
        <v>57.15</v>
      </c>
      <c r="I83" s="199"/>
      <c r="J83" s="199"/>
      <c r="K83" s="199"/>
      <c r="L83" s="186">
        <f>H83</f>
        <v>57.15</v>
      </c>
      <c r="M83" s="199"/>
      <c r="N83" s="206"/>
      <c r="O83" s="556" t="s">
        <v>133</v>
      </c>
      <c r="P83" s="557"/>
    </row>
    <row r="84" spans="2:16" ht="12.75" customHeight="1">
      <c r="B84" s="208"/>
      <c r="C84" s="563">
        <f>D37</f>
        <v>457.2</v>
      </c>
      <c r="D84" s="563"/>
      <c r="E84" s="186"/>
      <c r="F84" s="186"/>
      <c r="G84" s="602">
        <f>C22/2</f>
        <v>10</v>
      </c>
      <c r="H84" s="199"/>
      <c r="I84" s="199"/>
      <c r="J84" s="186">
        <f>G27*3+C22</f>
        <v>705.8</v>
      </c>
      <c r="K84" s="199"/>
      <c r="L84" s="199"/>
      <c r="M84" s="186"/>
      <c r="N84" s="206"/>
      <c r="O84" s="556" t="s">
        <v>134</v>
      </c>
      <c r="P84" s="557"/>
    </row>
    <row r="85" spans="2:16" ht="12.75" customHeight="1">
      <c r="B85" s="210"/>
      <c r="C85" s="30"/>
      <c r="D85" s="211">
        <f>M22</f>
        <v>197.9734073051227</v>
      </c>
      <c r="E85" s="186"/>
      <c r="F85" s="23"/>
      <c r="G85" s="602"/>
      <c r="H85" s="23"/>
      <c r="I85" s="23">
        <f>G27</f>
        <v>228.6</v>
      </c>
      <c r="J85" s="212">
        <f>D27</f>
        <v>114.3</v>
      </c>
      <c r="K85" s="212">
        <f>I85</f>
        <v>228.6</v>
      </c>
      <c r="L85" s="186"/>
      <c r="M85" s="23">
        <f>C22/2</f>
        <v>10</v>
      </c>
      <c r="N85" s="213"/>
      <c r="O85" s="599" t="s">
        <v>130</v>
      </c>
      <c r="P85" s="600"/>
    </row>
    <row r="86" spans="2:16" ht="12.75" customHeight="1">
      <c r="B86" s="198"/>
      <c r="C86" s="199"/>
      <c r="D86" s="199"/>
      <c r="E86" s="199"/>
      <c r="F86" s="199"/>
      <c r="G86" s="23">
        <f>C22</f>
        <v>20</v>
      </c>
      <c r="H86" s="199"/>
      <c r="I86" s="199"/>
      <c r="J86" s="26"/>
      <c r="K86" s="199"/>
      <c r="L86" s="563">
        <f>H83</f>
        <v>57.15</v>
      </c>
      <c r="M86" s="563"/>
      <c r="N86" s="556"/>
      <c r="O86" s="556"/>
      <c r="P86" s="557"/>
    </row>
    <row r="87" spans="2:16" ht="12.75" customHeight="1">
      <c r="B87" s="553">
        <f>D27</f>
        <v>114.3</v>
      </c>
      <c r="C87" s="199"/>
      <c r="D87" s="199"/>
      <c r="E87" s="215"/>
      <c r="F87" s="26"/>
      <c r="G87" s="199"/>
      <c r="H87" s="199"/>
      <c r="I87" s="199"/>
      <c r="J87" s="199"/>
      <c r="K87" s="199"/>
      <c r="L87" s="199"/>
      <c r="M87" s="199"/>
      <c r="N87" s="556"/>
      <c r="O87" s="556"/>
      <c r="P87" s="557"/>
    </row>
    <row r="88" spans="2:16" ht="12.75" customHeight="1">
      <c r="B88" s="553"/>
      <c r="C88" s="199"/>
      <c r="D88" s="199"/>
      <c r="E88" s="216"/>
      <c r="F88" s="215">
        <f>(D37-D42)/2</f>
        <v>114.3</v>
      </c>
      <c r="G88" s="199"/>
      <c r="H88" s="199"/>
      <c r="I88" s="199"/>
      <c r="J88" s="199"/>
      <c r="K88" s="199"/>
      <c r="L88" s="199"/>
      <c r="M88" s="199"/>
      <c r="N88" s="556" t="s">
        <v>141</v>
      </c>
      <c r="O88" s="556"/>
      <c r="P88" s="557"/>
    </row>
    <row r="89" spans="2:16" ht="12.75" customHeight="1">
      <c r="B89" s="198"/>
      <c r="C89" s="217"/>
      <c r="D89" s="199"/>
      <c r="E89" s="186"/>
      <c r="F89" s="186"/>
      <c r="G89" s="199"/>
      <c r="H89" s="218"/>
      <c r="I89" s="219"/>
      <c r="J89" s="219"/>
      <c r="K89" s="558" t="s">
        <v>131</v>
      </c>
      <c r="L89" s="199"/>
      <c r="M89" s="199"/>
      <c r="N89" s="556"/>
      <c r="O89" s="556"/>
      <c r="P89" s="557"/>
    </row>
    <row r="90" spans="2:16" ht="12.75" customHeight="1">
      <c r="B90" s="198"/>
      <c r="C90" s="199"/>
      <c r="D90" s="220">
        <f>M26</f>
        <v>197.97340730512266</v>
      </c>
      <c r="E90" s="564">
        <f>G42</f>
        <v>114.3</v>
      </c>
      <c r="F90" s="26"/>
      <c r="G90" s="186">
        <f>D37</f>
        <v>457.2</v>
      </c>
      <c r="H90" s="199"/>
      <c r="I90" s="219"/>
      <c r="J90" s="219"/>
      <c r="K90" s="558"/>
      <c r="L90" s="199"/>
      <c r="M90" s="186">
        <f>D37+G100</f>
        <v>514.35</v>
      </c>
      <c r="N90" s="221" t="s">
        <v>13</v>
      </c>
      <c r="O90" s="207"/>
      <c r="P90" s="222"/>
    </row>
    <row r="91" spans="2:16" ht="12.75" customHeight="1">
      <c r="B91" s="223"/>
      <c r="C91" s="201"/>
      <c r="D91" s="199"/>
      <c r="E91" s="564"/>
      <c r="F91" s="224"/>
      <c r="G91" s="199"/>
      <c r="H91" s="199"/>
      <c r="I91" s="219"/>
      <c r="J91" s="219"/>
      <c r="K91" s="219"/>
      <c r="L91" s="199"/>
      <c r="M91" s="199"/>
      <c r="N91" s="205" t="s">
        <v>16</v>
      </c>
      <c r="O91" s="205"/>
      <c r="P91" s="222"/>
    </row>
    <row r="92" spans="2:16" ht="12.75" customHeight="1">
      <c r="B92" s="554" t="s">
        <v>15</v>
      </c>
      <c r="C92" s="555"/>
      <c r="D92" s="199"/>
      <c r="E92" s="199"/>
      <c r="F92" s="199"/>
      <c r="G92" s="199"/>
      <c r="H92" s="199"/>
      <c r="I92" s="199"/>
      <c r="J92" s="199"/>
      <c r="K92" s="199"/>
      <c r="L92" s="199"/>
      <c r="M92" s="199"/>
      <c r="N92" s="199" t="s">
        <v>22</v>
      </c>
      <c r="O92" s="199"/>
      <c r="P92" s="222"/>
    </row>
    <row r="93" spans="2:16" ht="12.75" customHeight="1">
      <c r="B93" s="198"/>
      <c r="C93" s="199"/>
      <c r="D93" s="199"/>
      <c r="E93" s="225">
        <f>G37</f>
        <v>228.6</v>
      </c>
      <c r="F93" s="186"/>
      <c r="G93" s="199"/>
      <c r="H93" s="199"/>
      <c r="I93" s="199"/>
      <c r="J93" s="199"/>
      <c r="K93" s="199"/>
      <c r="L93" s="199"/>
      <c r="M93" s="199"/>
      <c r="N93" s="226"/>
      <c r="O93" s="226"/>
      <c r="P93" s="222"/>
    </row>
    <row r="94" spans="2:16" ht="12.75" customHeight="1">
      <c r="B94" s="198"/>
      <c r="C94" s="199"/>
      <c r="D94" s="199"/>
      <c r="E94" s="199"/>
      <c r="F94" s="199"/>
      <c r="G94" s="23"/>
      <c r="H94" s="199"/>
      <c r="I94" s="199"/>
      <c r="J94" s="199"/>
      <c r="K94" s="199"/>
      <c r="L94" s="199"/>
      <c r="M94" s="199"/>
      <c r="N94" s="226"/>
      <c r="O94" s="226"/>
      <c r="P94" s="222"/>
    </row>
    <row r="95" spans="2:16" ht="12.75" customHeight="1">
      <c r="B95" s="198"/>
      <c r="C95" s="199"/>
      <c r="D95" s="227"/>
      <c r="E95" s="199"/>
      <c r="F95" s="199"/>
      <c r="G95" s="23"/>
      <c r="H95" s="199"/>
      <c r="I95" s="199"/>
      <c r="J95" s="186"/>
      <c r="K95" s="199"/>
      <c r="L95" s="199"/>
      <c r="M95" s="26"/>
      <c r="N95" s="228"/>
      <c r="O95" s="28"/>
      <c r="P95" s="222"/>
    </row>
    <row r="96" spans="2:17" ht="12.75" customHeight="1">
      <c r="B96" s="198"/>
      <c r="C96" s="199"/>
      <c r="D96" s="199"/>
      <c r="E96" s="199"/>
      <c r="F96" s="199"/>
      <c r="G96" s="229"/>
      <c r="H96" s="199"/>
      <c r="I96" s="199"/>
      <c r="J96" s="199"/>
      <c r="K96" s="199"/>
      <c r="L96" s="199"/>
      <c r="M96" s="199"/>
      <c r="N96" s="23"/>
      <c r="O96" s="28"/>
      <c r="P96" s="230"/>
      <c r="Q96" s="1"/>
    </row>
    <row r="97" spans="2:17" ht="12.75" customHeight="1">
      <c r="B97" s="198"/>
      <c r="C97" s="199"/>
      <c r="D97" s="199"/>
      <c r="E97" s="199"/>
      <c r="F97" s="199"/>
      <c r="G97" s="229"/>
      <c r="H97" s="23"/>
      <c r="I97" s="199"/>
      <c r="J97" s="199"/>
      <c r="K97" s="227">
        <f>M37+C22</f>
        <v>1456.3361612212534</v>
      </c>
      <c r="L97" s="186"/>
      <c r="M97" s="199"/>
      <c r="N97" s="199"/>
      <c r="O97" s="199"/>
      <c r="P97" s="197"/>
      <c r="Q97" s="1"/>
    </row>
    <row r="98" spans="2:17" ht="12.75" customHeight="1">
      <c r="B98" s="34"/>
      <c r="C98" s="31">
        <f>D37</f>
        <v>457.2</v>
      </c>
      <c r="D98" s="26"/>
      <c r="E98" s="186">
        <f>D37</f>
        <v>457.2</v>
      </c>
      <c r="F98" s="199"/>
      <c r="G98" s="231">
        <f>C22/2</f>
        <v>10</v>
      </c>
      <c r="H98" s="220"/>
      <c r="I98" s="199"/>
      <c r="J98" s="199"/>
      <c r="K98" s="232">
        <f>M37</f>
        <v>1436.3361612212534</v>
      </c>
      <c r="L98" s="186"/>
      <c r="M98" s="199"/>
      <c r="N98" s="199"/>
      <c r="O98" s="233">
        <f>C22/2</f>
        <v>10</v>
      </c>
      <c r="P98" s="234"/>
      <c r="Q98" s="1"/>
    </row>
    <row r="99" spans="2:17" ht="12.75" customHeight="1">
      <c r="B99" s="198"/>
      <c r="C99" s="199"/>
      <c r="D99" s="199"/>
      <c r="E99" s="199"/>
      <c r="F99" s="199"/>
      <c r="G99" s="235">
        <f>M12</f>
        <v>50</v>
      </c>
      <c r="H99" s="199"/>
      <c r="I99" s="224"/>
      <c r="J99" s="186">
        <f>C22/2</f>
        <v>10</v>
      </c>
      <c r="K99" s="215"/>
      <c r="L99" s="201"/>
      <c r="M99" s="224"/>
      <c r="N99" s="224"/>
      <c r="O99" s="224"/>
      <c r="P99" s="222"/>
      <c r="Q99" s="1"/>
    </row>
    <row r="100" spans="2:17" ht="12.75" customHeight="1">
      <c r="B100" s="198"/>
      <c r="C100" s="232">
        <f>D47</f>
        <v>57.15</v>
      </c>
      <c r="D100" s="199"/>
      <c r="E100" s="199"/>
      <c r="F100" s="199"/>
      <c r="G100" s="235">
        <f>D47</f>
        <v>57.15</v>
      </c>
      <c r="H100" s="199"/>
      <c r="I100" s="199"/>
      <c r="J100" s="186"/>
      <c r="K100" s="199"/>
      <c r="L100" s="199"/>
      <c r="M100" s="199"/>
      <c r="N100" s="199"/>
      <c r="O100" s="199"/>
      <c r="P100" s="222"/>
      <c r="Q100" s="1"/>
    </row>
    <row r="101" spans="2:17" ht="12.75" customHeight="1">
      <c r="B101" s="34">
        <f>G27</f>
        <v>228.6</v>
      </c>
      <c r="C101" s="199"/>
      <c r="D101" s="199"/>
      <c r="E101" s="199"/>
      <c r="F101" s="199"/>
      <c r="G101" s="199"/>
      <c r="H101" s="199"/>
      <c r="I101" s="199"/>
      <c r="J101" s="23"/>
      <c r="K101" s="199"/>
      <c r="L101" s="555" t="s">
        <v>39</v>
      </c>
      <c r="M101" s="555"/>
      <c r="N101" s="199"/>
      <c r="O101" s="199"/>
      <c r="P101" s="222"/>
      <c r="Q101" s="1"/>
    </row>
    <row r="102" spans="2:17" ht="12.75" customHeight="1">
      <c r="B102" s="198"/>
      <c r="C102" s="199">
        <f>D37</f>
        <v>457.2</v>
      </c>
      <c r="D102" s="199"/>
      <c r="E102" s="199"/>
      <c r="F102" s="199"/>
      <c r="G102" s="199"/>
      <c r="H102" s="199"/>
      <c r="I102" s="199"/>
      <c r="J102" s="199"/>
      <c r="K102" s="199"/>
      <c r="L102" s="199"/>
      <c r="M102" s="199"/>
      <c r="N102" s="199"/>
      <c r="O102" s="199"/>
      <c r="P102" s="222"/>
      <c r="Q102" s="1"/>
    </row>
    <row r="103" spans="2:17" ht="12.75" customHeight="1">
      <c r="B103" s="196"/>
      <c r="C103" s="26">
        <f>M30</f>
        <v>235.63548650404928</v>
      </c>
      <c r="D103" s="28"/>
      <c r="E103" s="28"/>
      <c r="F103" s="28"/>
      <c r="G103" s="28"/>
      <c r="H103" s="199"/>
      <c r="I103" s="199"/>
      <c r="J103" s="212">
        <f>M30</f>
        <v>235.63548650404928</v>
      </c>
      <c r="K103" s="199"/>
      <c r="L103" s="199"/>
      <c r="M103" s="199"/>
      <c r="N103" s="199"/>
      <c r="O103" s="217">
        <f>J37+C22</f>
        <v>584.35</v>
      </c>
      <c r="P103" s="236"/>
      <c r="Q103" s="1"/>
    </row>
    <row r="104" spans="2:17" ht="12.75" customHeight="1">
      <c r="B104" s="208"/>
      <c r="C104" s="28"/>
      <c r="D104" s="28"/>
      <c r="E104" s="28"/>
      <c r="F104" s="28"/>
      <c r="H104" s="199"/>
      <c r="I104" s="199"/>
      <c r="J104" s="28"/>
      <c r="K104" s="237"/>
      <c r="L104" s="237"/>
      <c r="M104" s="237"/>
      <c r="N104" s="237"/>
      <c r="O104" s="215">
        <f>J37</f>
        <v>564.35</v>
      </c>
      <c r="P104" s="238"/>
      <c r="Q104" s="1"/>
    </row>
    <row r="105" spans="2:17" ht="12.75" customHeight="1">
      <c r="B105" s="239">
        <f>D37+G100</f>
        <v>514.35</v>
      </c>
      <c r="C105" s="28"/>
      <c r="D105" s="28"/>
      <c r="E105" s="28"/>
      <c r="F105" s="28"/>
      <c r="G105" s="186"/>
      <c r="H105" s="199"/>
      <c r="I105" s="199"/>
      <c r="J105" s="186"/>
      <c r="K105" s="209"/>
      <c r="L105" s="237"/>
      <c r="M105" s="237"/>
      <c r="N105" s="237"/>
      <c r="O105" s="215"/>
      <c r="P105" s="240"/>
      <c r="Q105" s="1"/>
    </row>
    <row r="106" spans="2:17" ht="12.75" customHeight="1">
      <c r="B106" s="198"/>
      <c r="C106" s="1"/>
      <c r="D106" s="28"/>
      <c r="E106" s="28"/>
      <c r="F106" s="199"/>
      <c r="G106" s="212">
        <f>D47</f>
        <v>57.15</v>
      </c>
      <c r="H106" s="199"/>
      <c r="I106" s="199"/>
      <c r="J106" s="217">
        <f>C22/2</f>
        <v>10</v>
      </c>
      <c r="K106" s="199"/>
      <c r="L106" s="199"/>
      <c r="M106" s="199"/>
      <c r="N106" s="199"/>
      <c r="O106" s="199"/>
      <c r="P106" s="222"/>
      <c r="Q106" s="1"/>
    </row>
    <row r="107" spans="2:17" ht="12.75" customHeight="1">
      <c r="B107" s="208"/>
      <c r="C107" s="28"/>
      <c r="D107" s="28"/>
      <c r="E107" s="28"/>
      <c r="F107" s="28"/>
      <c r="G107" s="212">
        <f>D37/8+D47</f>
        <v>114.3</v>
      </c>
      <c r="H107" s="199"/>
      <c r="I107" s="224"/>
      <c r="J107" s="199"/>
      <c r="K107" s="199"/>
      <c r="L107" s="199"/>
      <c r="M107" s="199"/>
      <c r="N107" s="199"/>
      <c r="O107" s="199"/>
      <c r="P107" s="222"/>
      <c r="Q107" s="1"/>
    </row>
    <row r="108" spans="2:17" ht="12.75" customHeight="1">
      <c r="B108" s="554" t="s">
        <v>50</v>
      </c>
      <c r="C108" s="555"/>
      <c r="D108" s="28"/>
      <c r="E108" s="28"/>
      <c r="F108" s="28"/>
      <c r="G108" s="241"/>
      <c r="H108" s="199"/>
      <c r="I108" s="199"/>
      <c r="J108" s="227"/>
      <c r="K108" s="199"/>
      <c r="L108" s="199"/>
      <c r="M108" s="199"/>
      <c r="N108" s="199"/>
      <c r="O108" s="199"/>
      <c r="P108" s="222"/>
      <c r="Q108" s="1"/>
    </row>
    <row r="109" spans="2:17" ht="12.75" customHeight="1">
      <c r="B109" s="223"/>
      <c r="C109" s="186"/>
      <c r="D109" s="186">
        <f>(D37-D42)/2</f>
        <v>114.3</v>
      </c>
      <c r="E109" s="186">
        <f>D42</f>
        <v>228.6</v>
      </c>
      <c r="F109" s="186">
        <f>D109</f>
        <v>114.3</v>
      </c>
      <c r="G109" s="26">
        <f>C22</f>
        <v>20</v>
      </c>
      <c r="H109" s="199"/>
      <c r="I109" s="199"/>
      <c r="J109" s="199"/>
      <c r="K109" s="199"/>
      <c r="L109" s="199"/>
      <c r="M109" s="199"/>
      <c r="N109" s="199"/>
      <c r="O109" s="199"/>
      <c r="P109" s="222"/>
      <c r="Q109" s="1"/>
    </row>
    <row r="110" spans="2:17" ht="12.75" customHeight="1">
      <c r="B110" s="208"/>
      <c r="C110" s="28"/>
      <c r="D110" s="28"/>
      <c r="E110" s="23"/>
      <c r="F110" s="28"/>
      <c r="G110" s="199"/>
      <c r="H110" s="199"/>
      <c r="I110" s="199"/>
      <c r="J110" s="199"/>
      <c r="K110" s="199"/>
      <c r="L110" s="199"/>
      <c r="M110" s="199"/>
      <c r="N110" s="199"/>
      <c r="O110" s="216"/>
      <c r="P110" s="242"/>
      <c r="Q110" s="1"/>
    </row>
    <row r="111" spans="2:17" ht="12.75" customHeight="1">
      <c r="B111" s="208"/>
      <c r="C111" s="30"/>
      <c r="D111" s="26">
        <f>D37/2</f>
        <v>228.6</v>
      </c>
      <c r="E111" s="26"/>
      <c r="F111" s="215">
        <f>D37/2</f>
        <v>228.6</v>
      </c>
      <c r="G111" s="227"/>
      <c r="H111" s="243"/>
      <c r="I111" s="199"/>
      <c r="J111" s="199"/>
      <c r="K111" s="199"/>
      <c r="L111" s="199"/>
      <c r="M111" s="199"/>
      <c r="N111" s="199"/>
      <c r="O111" s="244">
        <f>C22</f>
        <v>20</v>
      </c>
      <c r="P111" s="245"/>
      <c r="Q111" s="1"/>
    </row>
    <row r="112" spans="2:17" ht="12.75" customHeight="1">
      <c r="B112" s="208"/>
      <c r="C112" s="28"/>
      <c r="D112" s="186"/>
      <c r="E112" s="186"/>
      <c r="F112" s="186"/>
      <c r="G112" s="243"/>
      <c r="H112" s="243"/>
      <c r="I112" s="26"/>
      <c r="J112" s="217"/>
      <c r="K112" s="28"/>
      <c r="L112" s="199"/>
      <c r="M112" s="199"/>
      <c r="N112" s="199"/>
      <c r="O112" s="244"/>
      <c r="P112" s="245"/>
      <c r="Q112" s="1"/>
    </row>
    <row r="113" spans="2:17" ht="12.75" customHeight="1">
      <c r="B113" s="208"/>
      <c r="C113" s="28"/>
      <c r="D113" s="28"/>
      <c r="E113" s="28"/>
      <c r="F113" s="28"/>
      <c r="G113" s="243">
        <f>C22/2</f>
        <v>10</v>
      </c>
      <c r="H113" s="232">
        <f>M28</f>
        <v>239.38936020354225</v>
      </c>
      <c r="I113" s="26"/>
      <c r="J113" s="217">
        <f>C22/2</f>
        <v>10</v>
      </c>
      <c r="K113" s="23"/>
      <c r="L113" s="199"/>
      <c r="M113" s="199"/>
      <c r="N113" s="199"/>
      <c r="O113" s="199"/>
      <c r="P113" s="246"/>
      <c r="Q113" s="1"/>
    </row>
    <row r="114" spans="2:17" ht="12.75" customHeight="1">
      <c r="B114" s="208"/>
      <c r="C114" s="28"/>
      <c r="D114" s="28"/>
      <c r="E114" s="28"/>
      <c r="F114" s="28"/>
      <c r="G114" s="28"/>
      <c r="H114" s="26">
        <f>C22+M28</f>
        <v>259.38936020354225</v>
      </c>
      <c r="I114" s="199"/>
      <c r="J114" s="199"/>
      <c r="K114" s="199"/>
      <c r="L114" s="199"/>
      <c r="M114" s="199"/>
      <c r="N114" s="199"/>
      <c r="O114" s="199"/>
      <c r="P114" s="222"/>
      <c r="Q114" s="1"/>
    </row>
    <row r="115" spans="2:17" ht="12.75" customHeight="1">
      <c r="B115" s="208"/>
      <c r="C115" s="28"/>
      <c r="D115" s="28"/>
      <c r="E115" s="28"/>
      <c r="F115" s="28"/>
      <c r="G115" s="28"/>
      <c r="H115" s="199"/>
      <c r="I115" s="199"/>
      <c r="J115" s="199"/>
      <c r="K115" s="199"/>
      <c r="L115" s="199"/>
      <c r="M115" s="199"/>
      <c r="N115" s="199"/>
      <c r="O115" s="199"/>
      <c r="P115" s="222"/>
      <c r="Q115" s="1"/>
    </row>
    <row r="116" spans="2:17" ht="12.75" customHeight="1">
      <c r="B116" s="208"/>
      <c r="C116" s="28"/>
      <c r="D116" s="199"/>
      <c r="E116" s="28"/>
      <c r="F116" s="28"/>
      <c r="G116" s="199"/>
      <c r="H116" s="199"/>
      <c r="I116" s="199"/>
      <c r="J116" s="186">
        <f>J117+M116+G117</f>
        <v>738.1680806106267</v>
      </c>
      <c r="K116" s="199"/>
      <c r="L116" s="199"/>
      <c r="M116" s="23">
        <f>C22/2</f>
        <v>10</v>
      </c>
      <c r="N116" s="199"/>
      <c r="O116" s="199"/>
      <c r="P116" s="222"/>
      <c r="Q116" s="1"/>
    </row>
    <row r="117" spans="1:17" ht="12.75" customHeight="1">
      <c r="A117" s="41"/>
      <c r="B117" s="208"/>
      <c r="C117" s="28"/>
      <c r="D117" s="28"/>
      <c r="E117" s="28"/>
      <c r="F117" s="199"/>
      <c r="G117" s="26">
        <f>C22/2</f>
        <v>10</v>
      </c>
      <c r="H117" s="199"/>
      <c r="I117" s="199"/>
      <c r="J117" s="31">
        <f>M42</f>
        <v>718.1680806106267</v>
      </c>
      <c r="K117" s="199"/>
      <c r="L117" s="199"/>
      <c r="M117" s="186"/>
      <c r="N117" s="199"/>
      <c r="O117" s="199"/>
      <c r="P117" s="222"/>
      <c r="Q117" s="1"/>
    </row>
    <row r="118" spans="2:17" ht="12.75" customHeight="1">
      <c r="B118" s="196"/>
      <c r="C118" s="186"/>
      <c r="D118" s="28"/>
      <c r="E118" s="28"/>
      <c r="F118" s="28"/>
      <c r="G118" s="199"/>
      <c r="H118" s="199"/>
      <c r="I118" s="199"/>
      <c r="J118" s="199"/>
      <c r="K118" s="199"/>
      <c r="L118" s="199"/>
      <c r="M118" s="199"/>
      <c r="N118" s="199"/>
      <c r="O118" s="199"/>
      <c r="P118" s="222"/>
      <c r="Q118" s="1"/>
    </row>
    <row r="119" spans="2:17" ht="12.75" customHeight="1">
      <c r="B119" s="208"/>
      <c r="C119" s="28"/>
      <c r="D119" s="199"/>
      <c r="E119" s="28"/>
      <c r="F119" s="28"/>
      <c r="G119" s="199"/>
      <c r="H119" s="199"/>
      <c r="I119" s="199"/>
      <c r="J119" s="199"/>
      <c r="K119" s="199"/>
      <c r="L119" s="199"/>
      <c r="M119" s="23"/>
      <c r="N119" s="199"/>
      <c r="O119" s="199"/>
      <c r="P119" s="222"/>
      <c r="Q119" s="1"/>
    </row>
    <row r="120" spans="2:17" ht="12.75" customHeight="1">
      <c r="B120" s="208"/>
      <c r="C120" s="28"/>
      <c r="D120" s="28"/>
      <c r="E120" s="28"/>
      <c r="F120" s="28"/>
      <c r="G120" s="199"/>
      <c r="H120" s="199"/>
      <c r="I120" s="199"/>
      <c r="J120" s="199"/>
      <c r="K120" s="199"/>
      <c r="L120" s="199"/>
      <c r="M120" s="199"/>
      <c r="N120" s="199"/>
      <c r="O120" s="199"/>
      <c r="P120" s="222"/>
      <c r="Q120" s="1"/>
    </row>
    <row r="121" spans="2:17" ht="12.75" customHeight="1">
      <c r="B121" s="208"/>
      <c r="C121" s="28"/>
      <c r="D121" s="28"/>
      <c r="E121" s="28"/>
      <c r="F121" s="28"/>
      <c r="G121" s="199"/>
      <c r="H121" s="199"/>
      <c r="I121" s="566" t="s">
        <v>72</v>
      </c>
      <c r="J121" s="566"/>
      <c r="K121" s="566"/>
      <c r="L121" s="199"/>
      <c r="M121" s="199"/>
      <c r="N121" s="199"/>
      <c r="O121" s="199"/>
      <c r="P121" s="222"/>
      <c r="Q121" s="1"/>
    </row>
    <row r="122" spans="2:17" ht="12.75" customHeight="1">
      <c r="B122" s="208"/>
      <c r="C122" s="28"/>
      <c r="D122" s="28"/>
      <c r="E122" s="28"/>
      <c r="F122" s="28"/>
      <c r="G122" s="199"/>
      <c r="H122" s="199"/>
      <c r="I122" s="237"/>
      <c r="J122" s="237"/>
      <c r="K122" s="237"/>
      <c r="L122" s="199"/>
      <c r="M122" s="23">
        <f>J42</f>
        <v>457.0854865040493</v>
      </c>
      <c r="N122" s="199"/>
      <c r="O122" s="199"/>
      <c r="P122" s="222"/>
      <c r="Q122" s="1"/>
    </row>
    <row r="123" spans="2:17" ht="12.75" customHeight="1">
      <c r="B123" s="208"/>
      <c r="C123" s="28"/>
      <c r="D123" s="28"/>
      <c r="E123" s="28"/>
      <c r="F123" s="28"/>
      <c r="G123" s="186">
        <f>D32</f>
        <v>749.808</v>
      </c>
      <c r="H123" s="199"/>
      <c r="I123" s="237"/>
      <c r="J123" s="237"/>
      <c r="K123" s="237"/>
      <c r="L123" s="199"/>
      <c r="M123" s="199"/>
      <c r="N123" s="199"/>
      <c r="O123" s="199"/>
      <c r="P123" s="222"/>
      <c r="Q123" s="1"/>
    </row>
    <row r="124" spans="2:17" ht="12.75" customHeight="1">
      <c r="B124" s="208"/>
      <c r="C124" s="30"/>
      <c r="D124" s="186">
        <f>M52-G52</f>
        <v>765.1390702767701</v>
      </c>
      <c r="E124" s="23"/>
      <c r="F124" s="28"/>
      <c r="G124" s="199"/>
      <c r="H124" s="199"/>
      <c r="I124" s="199"/>
      <c r="J124" s="199"/>
      <c r="K124" s="199"/>
      <c r="L124" s="199"/>
      <c r="M124" s="199"/>
      <c r="N124" s="199"/>
      <c r="O124" s="199"/>
      <c r="P124" s="222"/>
      <c r="Q124" s="1"/>
    </row>
    <row r="125" spans="2:17" ht="12.75" customHeight="1">
      <c r="B125" s="208"/>
      <c r="C125" s="28"/>
      <c r="D125" s="28"/>
      <c r="E125" s="28"/>
      <c r="F125" s="28"/>
      <c r="G125" s="199"/>
      <c r="H125" s="199"/>
      <c r="I125" s="199"/>
      <c r="J125" s="199"/>
      <c r="K125" s="199"/>
      <c r="L125" s="199"/>
      <c r="M125" s="199"/>
      <c r="N125" s="199"/>
      <c r="O125" s="199"/>
      <c r="P125" s="222"/>
      <c r="Q125" s="1"/>
    </row>
    <row r="126" spans="2:17" ht="12.75" customHeight="1">
      <c r="B126" s="208"/>
      <c r="C126" s="28"/>
      <c r="D126" s="28"/>
      <c r="E126" s="28"/>
      <c r="F126" s="28"/>
      <c r="G126" s="199"/>
      <c r="H126" s="199"/>
      <c r="I126" s="199"/>
      <c r="J126" s="199"/>
      <c r="K126" s="199"/>
      <c r="L126" s="199"/>
      <c r="M126" s="199"/>
      <c r="N126" s="199"/>
      <c r="O126" s="199"/>
      <c r="P126" s="222"/>
      <c r="Q126" s="1"/>
    </row>
    <row r="127" spans="2:17" ht="12.75" customHeight="1">
      <c r="B127" s="34">
        <f>M73-C22/2+D32+D37+D47+M12</f>
        <v>1354.1580000000001</v>
      </c>
      <c r="C127" s="28"/>
      <c r="D127" s="28"/>
      <c r="E127" s="28"/>
      <c r="F127" s="28"/>
      <c r="G127" s="199"/>
      <c r="H127" s="199"/>
      <c r="I127" s="199"/>
      <c r="J127" s="199"/>
      <c r="K127" s="199"/>
      <c r="L127" s="199"/>
      <c r="M127" s="199"/>
      <c r="N127" s="199"/>
      <c r="O127" s="199"/>
      <c r="P127" s="222"/>
      <c r="Q127" s="1"/>
    </row>
    <row r="128" spans="2:17" ht="12.75" customHeight="1">
      <c r="B128" s="208"/>
      <c r="C128" s="28"/>
      <c r="D128" s="28"/>
      <c r="E128" s="28"/>
      <c r="F128" s="28"/>
      <c r="G128" s="28"/>
      <c r="H128" s="199"/>
      <c r="I128" s="39"/>
      <c r="J128" s="84">
        <f>J47-L48</f>
        <v>126.60482449596415</v>
      </c>
      <c r="K128" s="84" t="str">
        <f>CONCATENATE("was computed from Cornell University + ",L48," for seam clearance")</f>
        <v>was computed from Cornell University + 3 for seam clearance</v>
      </c>
      <c r="L128" s="39"/>
      <c r="M128" s="199"/>
      <c r="N128" s="199"/>
      <c r="O128" s="199"/>
      <c r="P128" s="222"/>
      <c r="Q128" s="1"/>
    </row>
    <row r="129" spans="2:17" ht="12.75" customHeight="1">
      <c r="B129" s="208"/>
      <c r="C129" s="28"/>
      <c r="D129" s="186"/>
      <c r="E129" s="186"/>
      <c r="F129" s="28"/>
      <c r="G129" s="28"/>
      <c r="H129" s="199"/>
      <c r="I129" s="42"/>
      <c r="J129" s="39"/>
      <c r="K129" s="187" t="s">
        <v>82</v>
      </c>
      <c r="M129" s="199"/>
      <c r="N129" s="199"/>
      <c r="O129" s="199"/>
      <c r="P129" s="222"/>
      <c r="Q129" s="1"/>
    </row>
    <row r="130" spans="2:17" ht="12.75" customHeight="1">
      <c r="B130" s="208"/>
      <c r="C130" s="30"/>
      <c r="D130" s="23">
        <f>M52</f>
        <v>1147.708605415155</v>
      </c>
      <c r="E130" s="23"/>
      <c r="F130" s="28"/>
      <c r="G130" s="28"/>
      <c r="H130" s="199"/>
      <c r="I130" s="475" t="s">
        <v>88</v>
      </c>
      <c r="J130" s="475"/>
      <c r="K130" s="39"/>
      <c r="L130" s="137" t="s">
        <v>167</v>
      </c>
      <c r="M130" s="199"/>
      <c r="N130" s="23"/>
      <c r="O130" s="186">
        <f>C22/2</f>
        <v>10</v>
      </c>
      <c r="P130" s="222"/>
      <c r="Q130" s="1"/>
    </row>
    <row r="131" spans="2:17" ht="12.75" customHeight="1">
      <c r="B131" s="208"/>
      <c r="C131" s="28"/>
      <c r="D131" s="28"/>
      <c r="E131" s="28"/>
      <c r="F131" s="28"/>
      <c r="G131" s="28"/>
      <c r="H131" s="199"/>
      <c r="I131" s="237"/>
      <c r="J131" s="237"/>
      <c r="K131" s="247"/>
      <c r="L131" s="199"/>
      <c r="M131" s="199"/>
      <c r="N131" s="199"/>
      <c r="O131" s="199"/>
      <c r="P131" s="222"/>
      <c r="Q131" s="1"/>
    </row>
    <row r="132" spans="2:17" ht="12.75" customHeight="1">
      <c r="B132" s="208"/>
      <c r="C132" s="28"/>
      <c r="D132" s="199"/>
      <c r="E132" s="30"/>
      <c r="F132" s="217">
        <f>C22/2</f>
        <v>10</v>
      </c>
      <c r="G132" s="199"/>
      <c r="H132" s="199"/>
      <c r="I132" s="199"/>
      <c r="J132" s="199"/>
      <c r="K132" s="199"/>
      <c r="L132" s="23"/>
      <c r="M132" s="199"/>
      <c r="N132" s="199"/>
      <c r="O132" s="217">
        <f>C22/2</f>
        <v>10</v>
      </c>
      <c r="P132" s="222"/>
      <c r="Q132" s="1"/>
    </row>
    <row r="133" spans="2:17" ht="12.75" customHeight="1">
      <c r="B133" s="208"/>
      <c r="C133" s="28"/>
      <c r="D133" s="28"/>
      <c r="E133" s="248"/>
      <c r="F133" s="23">
        <f>M73</f>
        <v>50</v>
      </c>
      <c r="G133" s="199"/>
      <c r="H133" s="199"/>
      <c r="I133" s="199"/>
      <c r="J133" s="199"/>
      <c r="K133" s="199"/>
      <c r="L133" s="199"/>
      <c r="M133" s="23"/>
      <c r="N133" s="199"/>
      <c r="O133" s="199"/>
      <c r="P133" s="222"/>
      <c r="Q133" s="1"/>
    </row>
    <row r="134" spans="2:17" ht="12.75" customHeight="1">
      <c r="B134" s="208"/>
      <c r="C134" s="28"/>
      <c r="D134" s="28"/>
      <c r="E134" s="186">
        <f>D73</f>
        <v>152.39999999999998</v>
      </c>
      <c r="F134" s="249"/>
      <c r="G134" s="199"/>
      <c r="H134" s="199"/>
      <c r="I134" s="199"/>
      <c r="J134" s="186">
        <f>J47</f>
        <v>129.60482449596415</v>
      </c>
      <c r="K134" s="23"/>
      <c r="L134" s="199"/>
      <c r="M134" s="199"/>
      <c r="N134" s="199"/>
      <c r="O134" s="199"/>
      <c r="P134" s="222"/>
      <c r="Q134" s="1"/>
    </row>
    <row r="135" spans="2:17" ht="12.75" customHeight="1">
      <c r="B135" s="208"/>
      <c r="C135" s="28"/>
      <c r="D135" s="28"/>
      <c r="E135" s="28"/>
      <c r="F135" s="217">
        <f>D68</f>
        <v>374.9039999999999</v>
      </c>
      <c r="G135" s="199"/>
      <c r="H135" s="199"/>
      <c r="I135" s="26"/>
      <c r="J135" s="199"/>
      <c r="K135" s="199"/>
      <c r="L135" s="199"/>
      <c r="M135" s="199"/>
      <c r="N135" s="199"/>
      <c r="O135" s="199"/>
      <c r="P135" s="222"/>
      <c r="Q135" s="1"/>
    </row>
    <row r="136" spans="2:17" ht="12.75" customHeight="1">
      <c r="B136" s="208"/>
      <c r="C136" s="28"/>
      <c r="D136" s="563">
        <f>G52</f>
        <v>382.5695351383849</v>
      </c>
      <c r="E136" s="563"/>
      <c r="F136" s="28"/>
      <c r="G136" s="186"/>
      <c r="H136" s="199"/>
      <c r="I136" s="218"/>
      <c r="J136" s="186">
        <f>M47</f>
        <v>240.90482449596414</v>
      </c>
      <c r="K136" s="28"/>
      <c r="L136" s="199"/>
      <c r="M136" s="199"/>
      <c r="N136" s="199"/>
      <c r="O136" s="199"/>
      <c r="P136" s="222"/>
      <c r="Q136" s="1"/>
    </row>
    <row r="137" spans="2:17" ht="12.75" customHeight="1">
      <c r="B137" s="208"/>
      <c r="C137" s="28"/>
      <c r="D137" s="28"/>
      <c r="E137" s="28"/>
      <c r="F137" s="28"/>
      <c r="G137" s="199"/>
      <c r="H137" s="23"/>
      <c r="I137" s="199"/>
      <c r="J137" s="199"/>
      <c r="K137" s="23"/>
      <c r="L137" s="199"/>
      <c r="M137" s="199"/>
      <c r="N137" s="199"/>
      <c r="O137" s="199"/>
      <c r="P137" s="222"/>
      <c r="Q137" s="1"/>
    </row>
    <row r="138" spans="2:17" ht="12.75" customHeight="1">
      <c r="B138" s="208"/>
      <c r="C138" s="28"/>
      <c r="D138" s="28"/>
      <c r="E138" s="28"/>
      <c r="F138" s="199"/>
      <c r="G138" s="199"/>
      <c r="H138" s="199"/>
      <c r="I138" s="23"/>
      <c r="J138" s="28"/>
      <c r="K138" s="199"/>
      <c r="L138" s="199"/>
      <c r="M138" s="601" t="s">
        <v>100</v>
      </c>
      <c r="N138" s="601"/>
      <c r="O138" s="199"/>
      <c r="P138" s="222"/>
      <c r="Q138" s="1"/>
    </row>
    <row r="139" spans="2:17" ht="12.75" customHeight="1">
      <c r="B139" s="208"/>
      <c r="C139" s="28"/>
      <c r="D139" s="28"/>
      <c r="E139" s="28"/>
      <c r="F139" s="28"/>
      <c r="G139" s="199"/>
      <c r="H139" s="199"/>
      <c r="I139" s="199"/>
      <c r="J139" s="199"/>
      <c r="K139" s="186"/>
      <c r="L139" s="199"/>
      <c r="M139" s="601"/>
      <c r="N139" s="601"/>
      <c r="O139" s="199"/>
      <c r="P139" s="222"/>
      <c r="Q139" s="1"/>
    </row>
    <row r="140" spans="2:17" ht="12.75" customHeight="1">
      <c r="B140" s="198"/>
      <c r="C140" s="199"/>
      <c r="D140" s="199"/>
      <c r="E140" s="199"/>
      <c r="F140" s="199"/>
      <c r="G140" s="199"/>
      <c r="H140" s="199"/>
      <c r="I140" s="199"/>
      <c r="J140" s="228"/>
      <c r="K140" s="28"/>
      <c r="L140" s="199"/>
      <c r="M140" s="601"/>
      <c r="N140" s="601"/>
      <c r="O140" s="199"/>
      <c r="P140" s="222"/>
      <c r="Q140" s="1"/>
    </row>
    <row r="141" spans="2:17" ht="12.75" customHeight="1">
      <c r="B141" s="198"/>
      <c r="C141" s="199"/>
      <c r="D141" s="199"/>
      <c r="E141" s="199"/>
      <c r="F141" s="199"/>
      <c r="G141" s="199"/>
      <c r="H141" s="199"/>
      <c r="I141" s="199"/>
      <c r="J141" s="199"/>
      <c r="K141" s="199"/>
      <c r="L141" s="199"/>
      <c r="M141" s="199"/>
      <c r="N141" s="199"/>
      <c r="O141" s="23"/>
      <c r="P141" s="222"/>
      <c r="Q141" s="1"/>
    </row>
    <row r="142" spans="2:17" ht="12.75" customHeight="1">
      <c r="B142" s="198"/>
      <c r="C142" s="28"/>
      <c r="D142" s="28"/>
      <c r="E142" s="23"/>
      <c r="F142" s="199"/>
      <c r="G142" s="199"/>
      <c r="H142" s="199"/>
      <c r="I142" s="199"/>
      <c r="J142" s="199"/>
      <c r="K142" s="26"/>
      <c r="L142" s="199"/>
      <c r="M142" s="199"/>
      <c r="N142" s="199"/>
      <c r="O142" s="199"/>
      <c r="P142" s="222"/>
      <c r="Q142" s="1"/>
    </row>
    <row r="143" spans="2:17" ht="12.75" customHeight="1">
      <c r="B143" s="198"/>
      <c r="C143" s="28"/>
      <c r="D143" s="28"/>
      <c r="E143" s="28"/>
      <c r="F143" s="186">
        <f>C22/2</f>
        <v>10</v>
      </c>
      <c r="G143" s="199"/>
      <c r="H143" s="199"/>
      <c r="I143" s="199"/>
      <c r="J143" s="199"/>
      <c r="K143" s="199"/>
      <c r="L143" s="566" t="s">
        <v>44</v>
      </c>
      <c r="M143" s="566"/>
      <c r="N143" s="237"/>
      <c r="O143" s="199"/>
      <c r="P143" s="222"/>
      <c r="Q143" s="1"/>
    </row>
    <row r="144" spans="2:17" ht="12.75" customHeight="1">
      <c r="B144" s="196">
        <f>M73+C22/2</f>
        <v>60</v>
      </c>
      <c r="C144" s="562" t="s">
        <v>116</v>
      </c>
      <c r="D144" s="562"/>
      <c r="E144" s="226"/>
      <c r="F144" s="217">
        <f>M73</f>
        <v>50</v>
      </c>
      <c r="G144" s="199"/>
      <c r="H144" s="216"/>
      <c r="I144" s="186"/>
      <c r="J144" s="199"/>
      <c r="K144" s="199"/>
      <c r="L144" s="199"/>
      <c r="M144" s="199"/>
      <c r="N144" s="199"/>
      <c r="O144" s="199"/>
      <c r="P144" s="222"/>
      <c r="Q144" s="1"/>
    </row>
    <row r="145" spans="2:17" ht="12.75" customHeight="1">
      <c r="B145" s="214">
        <f>C22/2</f>
        <v>10</v>
      </c>
      <c r="C145" s="186">
        <f>G73</f>
        <v>478.7787204070844</v>
      </c>
      <c r="D145" s="186"/>
      <c r="E145" s="186"/>
      <c r="F145" s="217">
        <f>C22/2</f>
        <v>10</v>
      </c>
      <c r="G145" s="199"/>
      <c r="H145" s="563">
        <f>C22</f>
        <v>20</v>
      </c>
      <c r="I145" s="563"/>
      <c r="J145" s="552" t="s">
        <v>127</v>
      </c>
      <c r="K145" s="552"/>
      <c r="L145" s="199"/>
      <c r="M145" s="199"/>
      <c r="N145" s="199"/>
      <c r="O145" s="199"/>
      <c r="P145" s="222"/>
      <c r="Q145" s="1"/>
    </row>
    <row r="146" spans="2:17" ht="12.75" customHeight="1">
      <c r="B146" s="214"/>
      <c r="C146" s="186">
        <f>J73</f>
        <v>498.7787204070844</v>
      </c>
      <c r="D146" s="186"/>
      <c r="E146" s="28"/>
      <c r="F146" s="199"/>
      <c r="G146" s="199"/>
      <c r="H146" s="26"/>
      <c r="I146" s="199"/>
      <c r="J146" s="552"/>
      <c r="K146" s="552"/>
      <c r="L146" s="199"/>
      <c r="M146" s="552" t="s">
        <v>128</v>
      </c>
      <c r="N146" s="552"/>
      <c r="O146" s="199"/>
      <c r="P146" s="222"/>
      <c r="Q146" s="1"/>
    </row>
    <row r="147" spans="2:17" ht="12.75" customHeight="1">
      <c r="B147" s="198"/>
      <c r="C147" s="199"/>
      <c r="D147" s="199"/>
      <c r="E147" s="199"/>
      <c r="F147" s="199"/>
      <c r="G147" s="199"/>
      <c r="H147" s="199"/>
      <c r="I147" s="199"/>
      <c r="J147" s="552"/>
      <c r="K147" s="552"/>
      <c r="L147" s="199"/>
      <c r="M147" s="552"/>
      <c r="N147" s="552"/>
      <c r="O147" s="199"/>
      <c r="P147" s="222"/>
      <c r="Q147" s="1"/>
    </row>
    <row r="148" spans="2:17" ht="12.75" customHeight="1">
      <c r="B148" s="198"/>
      <c r="C148" s="559" t="s">
        <v>135</v>
      </c>
      <c r="D148" s="559"/>
      <c r="E148" s="559"/>
      <c r="F148" s="199"/>
      <c r="G148" s="199"/>
      <c r="H148" s="186"/>
      <c r="I148" s="186">
        <f>C22/2</f>
        <v>10</v>
      </c>
      <c r="J148" s="186"/>
      <c r="K148" s="199"/>
      <c r="L148" s="251">
        <f>G68</f>
        <v>448.14031566249247</v>
      </c>
      <c r="M148" s="552"/>
      <c r="N148" s="552"/>
      <c r="O148" s="251">
        <f>M68</f>
        <v>1344.4209469874775</v>
      </c>
      <c r="P148" s="222"/>
      <c r="Q148" s="1"/>
    </row>
    <row r="149" spans="2:17" ht="12.75" customHeight="1">
      <c r="B149" s="198"/>
      <c r="C149" s="559"/>
      <c r="D149" s="559"/>
      <c r="E149" s="559"/>
      <c r="F149" s="199"/>
      <c r="G149" s="199"/>
      <c r="H149" s="28"/>
      <c r="I149" s="252"/>
      <c r="J149" s="199"/>
      <c r="K149" s="199"/>
      <c r="L149" s="199"/>
      <c r="M149" s="250"/>
      <c r="N149" s="250"/>
      <c r="O149" s="199"/>
      <c r="P149" s="222"/>
      <c r="Q149" s="1"/>
    </row>
    <row r="150" spans="2:17" ht="12.75" customHeight="1">
      <c r="B150" s="198"/>
      <c r="C150" s="559"/>
      <c r="D150" s="559"/>
      <c r="E150" s="559"/>
      <c r="F150" s="199"/>
      <c r="G150" s="199"/>
      <c r="H150" s="258">
        <f>M56</f>
        <v>71.70461179057855</v>
      </c>
      <c r="I150" s="253" t="s">
        <v>120</v>
      </c>
      <c r="J150" s="199"/>
      <c r="K150" s="199"/>
      <c r="L150" s="199"/>
      <c r="M150" s="199"/>
      <c r="N150" s="199"/>
      <c r="O150" s="199"/>
      <c r="P150" s="197">
        <f>C22/2</f>
        <v>10</v>
      </c>
      <c r="Q150" s="1"/>
    </row>
    <row r="151" spans="2:17" ht="12.75" customHeight="1">
      <c r="B151" s="198"/>
      <c r="C151" s="559"/>
      <c r="D151" s="559"/>
      <c r="E151" s="559"/>
      <c r="F151" s="199"/>
      <c r="G151" s="28"/>
      <c r="H151" s="563">
        <f>G52-C22</f>
        <v>362.5695351383849</v>
      </c>
      <c r="I151" s="563"/>
      <c r="J151" s="199"/>
      <c r="K151" s="199"/>
      <c r="L151" s="186"/>
      <c r="M151" s="199"/>
      <c r="N151" s="199"/>
      <c r="O151" s="199"/>
      <c r="P151" s="197"/>
      <c r="Q151" s="1"/>
    </row>
    <row r="152" spans="2:17" ht="12.75" customHeight="1">
      <c r="B152" s="198"/>
      <c r="C152" s="559"/>
      <c r="D152" s="559"/>
      <c r="E152" s="559"/>
      <c r="F152" s="199"/>
      <c r="G152" s="199"/>
      <c r="H152" s="565">
        <f>G52</f>
        <v>382.5695351383849</v>
      </c>
      <c r="I152" s="565"/>
      <c r="J152" s="199"/>
      <c r="K152" s="199"/>
      <c r="L152" s="186">
        <f>M52-G52</f>
        <v>765.1390702767701</v>
      </c>
      <c r="M152" s="199"/>
      <c r="N152" s="199"/>
      <c r="O152" s="199"/>
      <c r="P152" s="254">
        <f>C22/2</f>
        <v>10</v>
      </c>
      <c r="Q152" s="1"/>
    </row>
    <row r="153" spans="2:17" ht="12.75" customHeight="1">
      <c r="B153" s="198"/>
      <c r="C153" s="199"/>
      <c r="D153" s="199"/>
      <c r="E153" s="199"/>
      <c r="F153" s="199"/>
      <c r="G153" s="199"/>
      <c r="H153" s="199"/>
      <c r="I153" s="199"/>
      <c r="J153" s="199"/>
      <c r="K153" s="199"/>
      <c r="L153" s="217">
        <f>M52</f>
        <v>1147.708605415155</v>
      </c>
      <c r="M153" s="199"/>
      <c r="N153" s="199"/>
      <c r="O153" s="199"/>
      <c r="P153" s="222"/>
      <c r="Q153" s="1"/>
    </row>
    <row r="154" spans="2:17" ht="12.75" customHeight="1" thickBot="1">
      <c r="B154" s="560" t="s">
        <v>129</v>
      </c>
      <c r="C154" s="561"/>
      <c r="D154" s="561"/>
      <c r="E154" s="561"/>
      <c r="F154" s="255"/>
      <c r="G154" s="255"/>
      <c r="H154" s="255"/>
      <c r="I154" s="255"/>
      <c r="J154" s="255"/>
      <c r="K154" s="255"/>
      <c r="L154" s="256">
        <f>M52+C22/2</f>
        <v>1157.708605415155</v>
      </c>
      <c r="M154" s="255"/>
      <c r="N154" s="255"/>
      <c r="O154" s="255"/>
      <c r="P154" s="257"/>
      <c r="Q154" s="1"/>
    </row>
    <row r="155" ht="12.75">
      <c r="Q155" s="1"/>
    </row>
  </sheetData>
  <sheetProtection password="C696" sheet="1"/>
  <mergeCells count="267">
    <mergeCell ref="M138:N140"/>
    <mergeCell ref="B87:B88"/>
    <mergeCell ref="B108:C108"/>
    <mergeCell ref="B92:C92"/>
    <mergeCell ref="N89:P89"/>
    <mergeCell ref="K89:K90"/>
    <mergeCell ref="N87:P87"/>
    <mergeCell ref="N88:P88"/>
    <mergeCell ref="L101:M101"/>
    <mergeCell ref="L86:M86"/>
    <mergeCell ref="B154:E154"/>
    <mergeCell ref="C144:D144"/>
    <mergeCell ref="D136:E136"/>
    <mergeCell ref="E90:E91"/>
    <mergeCell ref="H152:I152"/>
    <mergeCell ref="H151:I151"/>
    <mergeCell ref="H145:I145"/>
    <mergeCell ref="I130:J130"/>
    <mergeCell ref="M146:N148"/>
    <mergeCell ref="J22:L22"/>
    <mergeCell ref="D39:F39"/>
    <mergeCell ref="B79:M79"/>
    <mergeCell ref="B78:M78"/>
    <mergeCell ref="M57:O57"/>
    <mergeCell ref="M58:O58"/>
    <mergeCell ref="M59:O59"/>
    <mergeCell ref="D41:F41"/>
    <mergeCell ref="D42:F42"/>
    <mergeCell ref="M42:O42"/>
    <mergeCell ref="C3:O3"/>
    <mergeCell ref="C4:O4"/>
    <mergeCell ref="C5:O5"/>
    <mergeCell ref="M10:O10"/>
    <mergeCell ref="M11:O11"/>
    <mergeCell ref="M12:O12"/>
    <mergeCell ref="M7:O7"/>
    <mergeCell ref="J7:L7"/>
    <mergeCell ref="D7:F7"/>
    <mergeCell ref="M54:O54"/>
    <mergeCell ref="M24:O24"/>
    <mergeCell ref="M25:O25"/>
    <mergeCell ref="M26:O26"/>
    <mergeCell ref="M29:O29"/>
    <mergeCell ref="M34:O34"/>
    <mergeCell ref="M40:O40"/>
    <mergeCell ref="M41:O41"/>
    <mergeCell ref="M35:O35"/>
    <mergeCell ref="M44:O44"/>
    <mergeCell ref="M46:O46"/>
    <mergeCell ref="M47:O47"/>
    <mergeCell ref="M39:O39"/>
    <mergeCell ref="M53:O53"/>
    <mergeCell ref="M37:O37"/>
    <mergeCell ref="M51:O51"/>
    <mergeCell ref="M52:O52"/>
    <mergeCell ref="M36:O36"/>
    <mergeCell ref="M20:O20"/>
    <mergeCell ref="M50:O50"/>
    <mergeCell ref="M21:O21"/>
    <mergeCell ref="M22:O22"/>
    <mergeCell ref="M23:O23"/>
    <mergeCell ref="M28:O28"/>
    <mergeCell ref="M27:O27"/>
    <mergeCell ref="M30:O30"/>
    <mergeCell ref="M45:O45"/>
    <mergeCell ref="C19:C20"/>
    <mergeCell ref="D11:F11"/>
    <mergeCell ref="J20:L20"/>
    <mergeCell ref="J21:L21"/>
    <mergeCell ref="G11:I11"/>
    <mergeCell ref="D14:F15"/>
    <mergeCell ref="G12:I12"/>
    <mergeCell ref="J19:L19"/>
    <mergeCell ref="J11:L11"/>
    <mergeCell ref="J12:L12"/>
    <mergeCell ref="M17:O17"/>
    <mergeCell ref="M19:O19"/>
    <mergeCell ref="G7:I7"/>
    <mergeCell ref="G8:O8"/>
    <mergeCell ref="M9:O9"/>
    <mergeCell ref="J9:L9"/>
    <mergeCell ref="J17:L17"/>
    <mergeCell ref="M16:O16"/>
    <mergeCell ref="M14:O14"/>
    <mergeCell ref="M15:O15"/>
    <mergeCell ref="J16:L16"/>
    <mergeCell ref="D8:F8"/>
    <mergeCell ref="G16:I16"/>
    <mergeCell ref="G17:I17"/>
    <mergeCell ref="D9:F9"/>
    <mergeCell ref="D10:F10"/>
    <mergeCell ref="G9:I9"/>
    <mergeCell ref="G10:I10"/>
    <mergeCell ref="D16:F16"/>
    <mergeCell ref="J10:L10"/>
    <mergeCell ref="J37:L37"/>
    <mergeCell ref="G37:I37"/>
    <mergeCell ref="G34:I34"/>
    <mergeCell ref="G35:I35"/>
    <mergeCell ref="G36:I36"/>
    <mergeCell ref="J34:L34"/>
    <mergeCell ref="J35:L35"/>
    <mergeCell ref="J36:L36"/>
    <mergeCell ref="D29:F29"/>
    <mergeCell ref="D30:F30"/>
    <mergeCell ref="D31:F31"/>
    <mergeCell ref="D32:F32"/>
    <mergeCell ref="G32:I32"/>
    <mergeCell ref="G29:I29"/>
    <mergeCell ref="G30:I30"/>
    <mergeCell ref="G31:I31"/>
    <mergeCell ref="D22:F22"/>
    <mergeCell ref="G24:I24"/>
    <mergeCell ref="G25:I25"/>
    <mergeCell ref="G26:I26"/>
    <mergeCell ref="G27:I27"/>
    <mergeCell ref="D24:F24"/>
    <mergeCell ref="D25:F25"/>
    <mergeCell ref="D26:F26"/>
    <mergeCell ref="D27:F27"/>
    <mergeCell ref="G42:I42"/>
    <mergeCell ref="C24:C27"/>
    <mergeCell ref="C29:C32"/>
    <mergeCell ref="G19:I19"/>
    <mergeCell ref="G20:I20"/>
    <mergeCell ref="G21:I21"/>
    <mergeCell ref="G22:I22"/>
    <mergeCell ref="D19:F19"/>
    <mergeCell ref="D20:F20"/>
    <mergeCell ref="D21:F21"/>
    <mergeCell ref="D53:F53"/>
    <mergeCell ref="G53:I53"/>
    <mergeCell ref="M49:O49"/>
    <mergeCell ref="J39:L39"/>
    <mergeCell ref="J40:L40"/>
    <mergeCell ref="J41:L41"/>
    <mergeCell ref="J42:L42"/>
    <mergeCell ref="G39:I39"/>
    <mergeCell ref="G40:I40"/>
    <mergeCell ref="G41:I41"/>
    <mergeCell ref="D49:F49"/>
    <mergeCell ref="G49:I49"/>
    <mergeCell ref="J49:L49"/>
    <mergeCell ref="D50:F50"/>
    <mergeCell ref="G50:I50"/>
    <mergeCell ref="J50:L50"/>
    <mergeCell ref="M55:O55"/>
    <mergeCell ref="M56:O56"/>
    <mergeCell ref="M60:O60"/>
    <mergeCell ref="M71:O71"/>
    <mergeCell ref="M63:O63"/>
    <mergeCell ref="M64:O64"/>
    <mergeCell ref="M65:O65"/>
    <mergeCell ref="M66:O66"/>
    <mergeCell ref="M62:O62"/>
    <mergeCell ref="M61:O61"/>
    <mergeCell ref="C34:C37"/>
    <mergeCell ref="D44:F44"/>
    <mergeCell ref="D45:F45"/>
    <mergeCell ref="D46:F46"/>
    <mergeCell ref="C39:C42"/>
    <mergeCell ref="D34:F34"/>
    <mergeCell ref="D35:F35"/>
    <mergeCell ref="D36:F36"/>
    <mergeCell ref="D37:F37"/>
    <mergeCell ref="C44:C47"/>
    <mergeCell ref="J53:L53"/>
    <mergeCell ref="J54:L54"/>
    <mergeCell ref="J55:L55"/>
    <mergeCell ref="J56:L56"/>
    <mergeCell ref="J51:L51"/>
    <mergeCell ref="D52:F52"/>
    <mergeCell ref="G52:I52"/>
    <mergeCell ref="J52:L52"/>
    <mergeCell ref="G51:I51"/>
    <mergeCell ref="D51:F51"/>
    <mergeCell ref="D61:F61"/>
    <mergeCell ref="D62:F62"/>
    <mergeCell ref="J61:L61"/>
    <mergeCell ref="J62:L62"/>
    <mergeCell ref="J64:L64"/>
    <mergeCell ref="J66:L66"/>
    <mergeCell ref="J63:L63"/>
    <mergeCell ref="G61:I61"/>
    <mergeCell ref="D58:F58"/>
    <mergeCell ref="D59:F59"/>
    <mergeCell ref="D60:F60"/>
    <mergeCell ref="G58:I58"/>
    <mergeCell ref="G59:I59"/>
    <mergeCell ref="G60:I60"/>
    <mergeCell ref="G56:I56"/>
    <mergeCell ref="G57:I57"/>
    <mergeCell ref="G54:I54"/>
    <mergeCell ref="G55:I55"/>
    <mergeCell ref="J67:L67"/>
    <mergeCell ref="J65:L65"/>
    <mergeCell ref="J57:L57"/>
    <mergeCell ref="J58:L58"/>
    <mergeCell ref="J59:L59"/>
    <mergeCell ref="J60:L60"/>
    <mergeCell ref="L143:M143"/>
    <mergeCell ref="I121:K121"/>
    <mergeCell ref="J145:K147"/>
    <mergeCell ref="G66:I66"/>
    <mergeCell ref="D64:F64"/>
    <mergeCell ref="D65:F65"/>
    <mergeCell ref="D66:F66"/>
    <mergeCell ref="M67:O67"/>
    <mergeCell ref="M68:O68"/>
    <mergeCell ref="N81:O81"/>
    <mergeCell ref="G84:G85"/>
    <mergeCell ref="N80:P80"/>
    <mergeCell ref="G73:I73"/>
    <mergeCell ref="G68:I68"/>
    <mergeCell ref="G72:I72"/>
    <mergeCell ref="O83:P83"/>
    <mergeCell ref="O82:P82"/>
    <mergeCell ref="J73:L73"/>
    <mergeCell ref="B80:M80"/>
    <mergeCell ref="M72:O72"/>
    <mergeCell ref="N86:P86"/>
    <mergeCell ref="O85:P85"/>
    <mergeCell ref="O84:P84"/>
    <mergeCell ref="D6:E6"/>
    <mergeCell ref="F6:O6"/>
    <mergeCell ref="D70:F70"/>
    <mergeCell ref="D71:F71"/>
    <mergeCell ref="D72:F72"/>
    <mergeCell ref="D67:F67"/>
    <mergeCell ref="G65:I65"/>
    <mergeCell ref="M73:O73"/>
    <mergeCell ref="C70:C72"/>
    <mergeCell ref="D63:F63"/>
    <mergeCell ref="G63:I63"/>
    <mergeCell ref="G67:I67"/>
    <mergeCell ref="G64:I64"/>
    <mergeCell ref="M70:O70"/>
    <mergeCell ref="C148:E152"/>
    <mergeCell ref="K32:O32"/>
    <mergeCell ref="D74:N75"/>
    <mergeCell ref="J68:L68"/>
    <mergeCell ref="J70:L70"/>
    <mergeCell ref="J71:L71"/>
    <mergeCell ref="J72:L72"/>
    <mergeCell ref="G70:I70"/>
    <mergeCell ref="G71:I71"/>
    <mergeCell ref="D68:F68"/>
    <mergeCell ref="D40:F40"/>
    <mergeCell ref="C84:D84"/>
    <mergeCell ref="D73:F73"/>
    <mergeCell ref="B82:D82"/>
    <mergeCell ref="D56:F56"/>
    <mergeCell ref="D57:F57"/>
    <mergeCell ref="D54:F54"/>
    <mergeCell ref="D55:F55"/>
    <mergeCell ref="D47:F47"/>
    <mergeCell ref="C49:C68"/>
    <mergeCell ref="J47:L47"/>
    <mergeCell ref="G62:I62"/>
    <mergeCell ref="G44:I47"/>
    <mergeCell ref="R1:T2"/>
    <mergeCell ref="T3:T4"/>
    <mergeCell ref="R13:S13"/>
    <mergeCell ref="G14:I15"/>
    <mergeCell ref="J14:L15"/>
    <mergeCell ref="C2:O2"/>
    <mergeCell ref="C6:C8"/>
  </mergeCells>
  <conditionalFormatting sqref="G44:I47">
    <cfRule type="expression" priority="1" dxfId="0" stopIfTrue="1">
      <formula>AND($C$17=1)</formula>
    </cfRule>
  </conditionalFormatting>
  <conditionalFormatting sqref="J12:L12">
    <cfRule type="expression" priority="2" dxfId="4" stopIfTrue="1">
      <formula>AND($J$12&gt;0,OR($J$12&lt;$S$6,$J$12&gt;$S$10))</formula>
    </cfRule>
  </conditionalFormatting>
  <conditionalFormatting sqref="D44:F47 J44:O47">
    <cfRule type="expression" priority="3" dxfId="0" stopIfTrue="1">
      <formula>AND($C$17=0)</formula>
    </cfRule>
  </conditionalFormatting>
  <conditionalFormatting sqref="L130">
    <cfRule type="expression" priority="4" dxfId="0" stopIfTrue="1">
      <formula>AND($C$17=1)</formula>
    </cfRule>
  </conditionalFormatting>
  <conditionalFormatting sqref="J128 K128:K129">
    <cfRule type="expression" priority="5" dxfId="0" stopIfTrue="1">
      <formula>AND($C$17=0)</formula>
    </cfRule>
  </conditionalFormatting>
  <conditionalFormatting sqref="J48:L48">
    <cfRule type="expression" priority="6" dxfId="0" stopIfTrue="1">
      <formula>AND($C$17=0)</formula>
    </cfRule>
  </conditionalFormatting>
  <dataValidations count="1">
    <dataValidation type="list" allowBlank="1" showInputMessage="1" showErrorMessage="1" sqref="C17 G12:I12">
      <formula1>"0,1"</formula1>
    </dataValidation>
  </dataValidations>
  <hyperlinks>
    <hyperlink ref="F6" r:id="rId1" display="http://billpentz.com/woodworking/cyclone/CyclonePlan.cfm"/>
  </hyperlinks>
  <printOptions horizontalCentered="1" verticalCentered="1"/>
  <pageMargins left="0.21" right="0.25" top="0.25" bottom="0.5" header="0.25" footer="0.5"/>
  <pageSetup horizontalDpi="600" verticalDpi="600" orientation="portrait" scale="70" r:id="rId5"/>
  <rowBreaks count="1" manualBreakCount="1">
    <brk id="76" min="1" max="15" man="1"/>
  </rowBreaks>
  <ignoredErrors>
    <ignoredError sqref="G56 J60 J64 J68" formula="1"/>
  </ignoredError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dc:creator>
  <cp:keywords/>
  <dc:description/>
  <cp:lastModifiedBy>Bill</cp:lastModifiedBy>
  <cp:lastPrinted>2007-08-30T02:16:27Z</cp:lastPrinted>
  <dcterms:created xsi:type="dcterms:W3CDTF">2002-02-03T15:26:11Z</dcterms:created>
  <dcterms:modified xsi:type="dcterms:W3CDTF">2016-07-07T20:46:38Z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